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vide-my.sharepoint.com/personal/ieva_bukovska_daba_gov_lv/Documents/REstore DAP/REstore aktivitates/C2 Economic assessment of ecosystem services/2018-09 Gala/"/>
    </mc:Choice>
  </mc:AlternateContent>
  <xr:revisionPtr revIDLastSave="0" documentId="8_{063ECFE0-8298-420E-AA67-267EA7DF6334}" xr6:coauthVersionLast="36" xr6:coauthVersionMax="36" xr10:uidLastSave="{00000000-0000-0000-0000-000000000000}"/>
  <bookViews>
    <workbookView xWindow="0" yWindow="0" windowWidth="24000" windowHeight="8918" firstSheet="5" activeTab="8" xr2:uid="{00000000-000D-0000-FFFF-FFFF00000000}"/>
  </bookViews>
  <sheets>
    <sheet name="Kaigu purvs Mellenes" sheetId="1" r:id="rId1"/>
    <sheet name="Kaigu purvs mellenes. Attēli." sheetId="2" r:id="rId2"/>
    <sheet name="Kaigu purvs Energ.koksne" sheetId="3" r:id="rId3"/>
    <sheet name="Kaigu purvs energ.k.attēli" sheetId="4" r:id="rId4"/>
    <sheet name="Lielais Kemeru t. Sfagni." sheetId="5" r:id="rId5"/>
    <sheet name="LKT atteli" sheetId="6" r:id="rId6"/>
    <sheet name="Kaudzīšu purvs. Dzērvenes" sheetId="7" r:id="rId7"/>
    <sheet name="Kaudzīšu purvs. Attēli." sheetId="8" r:id="rId8"/>
    <sheet name="Laugas purvs" sheetId="9" r:id="rId9"/>
    <sheet name="Laugas purvs. Atteli." sheetId="10" r:id="rId10"/>
    <sheet name="Laugas purvs pa ĢTV" sheetId="11" r:id="rId11"/>
  </sheets>
  <externalReferences>
    <externalReference r:id="rId12"/>
  </externalReferences>
  <calcPr calcId="162913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3" i="3" l="1"/>
  <c r="AD40" i="11"/>
  <c r="AE40" i="11"/>
  <c r="AF40" i="11"/>
  <c r="AG40" i="11"/>
  <c r="AH40" i="11"/>
  <c r="AI40" i="11"/>
  <c r="AJ40" i="11"/>
  <c r="AK40" i="11"/>
  <c r="AL40" i="11"/>
  <c r="AM40" i="11"/>
  <c r="AD36" i="11"/>
  <c r="AE36" i="11"/>
  <c r="AF36" i="11"/>
  <c r="AG36" i="11"/>
  <c r="AH36" i="11"/>
  <c r="AI36" i="11"/>
  <c r="AJ36" i="11"/>
  <c r="AK36" i="11"/>
  <c r="AL36" i="11"/>
  <c r="AM36" i="11"/>
  <c r="AC36" i="11"/>
  <c r="AG19" i="11"/>
  <c r="AH19" i="11"/>
  <c r="AI19" i="11"/>
  <c r="AJ19" i="11"/>
  <c r="AK19" i="11"/>
  <c r="AL19" i="11"/>
  <c r="AM19" i="11"/>
  <c r="AF19" i="11"/>
  <c r="AD19" i="11"/>
  <c r="AE19" i="11"/>
  <c r="AC19" i="11"/>
  <c r="S40" i="11"/>
  <c r="T40" i="11"/>
  <c r="U40" i="11"/>
  <c r="V40" i="11"/>
  <c r="W40" i="11"/>
  <c r="X40" i="11"/>
  <c r="Y40" i="11"/>
  <c r="Z40" i="11"/>
  <c r="AA40" i="11"/>
  <c r="AB40" i="11"/>
  <c r="X36" i="11"/>
  <c r="Y36" i="11"/>
  <c r="Z36" i="11"/>
  <c r="AA36" i="11"/>
  <c r="AB36" i="11"/>
  <c r="W36" i="11"/>
  <c r="V36" i="11"/>
  <c r="U36" i="11"/>
  <c r="T36" i="11"/>
  <c r="S36" i="11"/>
  <c r="R36" i="11"/>
  <c r="AB19" i="11"/>
  <c r="AA19" i="11"/>
  <c r="Z19" i="11"/>
  <c r="Y19" i="11"/>
  <c r="X19" i="11"/>
  <c r="W19" i="11"/>
  <c r="V19" i="11"/>
  <c r="U19" i="11"/>
  <c r="T19" i="11"/>
  <c r="S19" i="11"/>
  <c r="R19" i="11"/>
  <c r="H19" i="11"/>
  <c r="I19" i="11"/>
  <c r="J19" i="11"/>
  <c r="K19" i="11"/>
  <c r="L19" i="11"/>
  <c r="M19" i="11"/>
  <c r="N19" i="11"/>
  <c r="O19" i="11"/>
  <c r="P19" i="11"/>
  <c r="Q19" i="11"/>
  <c r="G19" i="11"/>
  <c r="H40" i="11"/>
  <c r="I40" i="11"/>
  <c r="J40" i="11"/>
  <c r="K40" i="11"/>
  <c r="L40" i="11"/>
  <c r="M40" i="11"/>
  <c r="N40" i="11"/>
  <c r="O40" i="11"/>
  <c r="P40" i="11"/>
  <c r="Q40" i="11"/>
  <c r="G40" i="11"/>
  <c r="H36" i="11"/>
  <c r="I36" i="11"/>
  <c r="J36" i="11"/>
  <c r="K36" i="11"/>
  <c r="L36" i="11"/>
  <c r="M36" i="11"/>
  <c r="N36" i="11"/>
  <c r="O36" i="11"/>
  <c r="P36" i="11"/>
  <c r="Q36" i="11"/>
  <c r="G36" i="11"/>
  <c r="L25" i="5"/>
  <c r="J25" i="5"/>
  <c r="H25" i="5"/>
  <c r="L11" i="3"/>
  <c r="J11" i="3"/>
  <c r="G36" i="9"/>
  <c r="G40" i="9"/>
  <c r="G19" i="9"/>
  <c r="G41" i="9"/>
  <c r="H41" i="9"/>
  <c r="E7" i="10"/>
  <c r="E36" i="9"/>
  <c r="E40" i="9"/>
  <c r="E19" i="9"/>
  <c r="E41" i="9"/>
  <c r="F41" i="9"/>
  <c r="E5" i="10"/>
  <c r="C23" i="9"/>
  <c r="C36" i="9"/>
  <c r="D36" i="9"/>
  <c r="C40" i="9"/>
  <c r="D40" i="9"/>
  <c r="D41" i="9"/>
  <c r="E3" i="10"/>
  <c r="E13" i="10"/>
  <c r="E12" i="10"/>
  <c r="E11" i="10"/>
  <c r="H40" i="9"/>
  <c r="D7" i="10"/>
  <c r="D13" i="10"/>
  <c r="F40" i="9"/>
  <c r="D5" i="10"/>
  <c r="D12" i="10"/>
  <c r="D3" i="10"/>
  <c r="D11" i="10"/>
  <c r="H36" i="9"/>
  <c r="C7" i="10"/>
  <c r="C13" i="10"/>
  <c r="F36" i="9"/>
  <c r="C5" i="10"/>
  <c r="C12" i="10"/>
  <c r="C3" i="10"/>
  <c r="C11" i="10"/>
  <c r="H19" i="9"/>
  <c r="B7" i="10"/>
  <c r="B13" i="10"/>
  <c r="F19" i="9"/>
  <c r="B5" i="10"/>
  <c r="B12" i="10"/>
  <c r="B3" i="10"/>
  <c r="B11" i="10"/>
  <c r="E47" i="9"/>
  <c r="E45" i="9"/>
  <c r="E49" i="9"/>
  <c r="F23" i="9"/>
  <c r="L19" i="3"/>
  <c r="K19" i="3"/>
  <c r="B7" i="4"/>
  <c r="B14" i="4"/>
  <c r="J19" i="3"/>
  <c r="I19" i="3"/>
  <c r="B5" i="4"/>
  <c r="B13" i="4"/>
  <c r="L21" i="3"/>
  <c r="L36" i="3"/>
  <c r="L41" i="3"/>
  <c r="K41" i="3"/>
  <c r="E7" i="4"/>
  <c r="E14" i="4"/>
  <c r="J36" i="3"/>
  <c r="J41" i="3"/>
  <c r="I41" i="3"/>
  <c r="E5" i="4"/>
  <c r="E13" i="4"/>
  <c r="H21" i="3"/>
  <c r="H36" i="3"/>
  <c r="H41" i="3"/>
  <c r="G41" i="3"/>
  <c r="E3" i="4"/>
  <c r="E12" i="4"/>
  <c r="K36" i="3"/>
  <c r="C7" i="4"/>
  <c r="C14" i="4"/>
  <c r="I36" i="3"/>
  <c r="C5" i="4"/>
  <c r="C13" i="4"/>
  <c r="G36" i="3"/>
  <c r="C3" i="4"/>
  <c r="C12" i="4"/>
  <c r="D5" i="2"/>
  <c r="C16" i="2"/>
  <c r="D4" i="2"/>
  <c r="C14" i="2"/>
  <c r="D3" i="2"/>
  <c r="C12" i="2"/>
  <c r="E5" i="2"/>
  <c r="D16" i="2"/>
  <c r="E4" i="2"/>
  <c r="D14" i="2"/>
  <c r="H24" i="1"/>
  <c r="H36" i="1"/>
  <c r="H41" i="1"/>
  <c r="G41" i="1"/>
  <c r="G3" i="2"/>
  <c r="F12" i="2"/>
  <c r="C13" i="2"/>
  <c r="D13" i="2"/>
  <c r="E13" i="2"/>
  <c r="J41" i="1"/>
  <c r="I41" i="1"/>
  <c r="G4" i="2"/>
  <c r="F14" i="2"/>
  <c r="C15" i="2"/>
  <c r="D15" i="2"/>
  <c r="E15" i="2"/>
  <c r="L41" i="1"/>
  <c r="K41" i="1"/>
  <c r="G5" i="2"/>
  <c r="F16" i="2"/>
  <c r="C17" i="2"/>
  <c r="D17" i="2"/>
  <c r="E17" i="2"/>
  <c r="G36" i="1"/>
  <c r="H16" i="1"/>
  <c r="R40" i="11"/>
  <c r="AC40" i="11"/>
  <c r="D49" i="9"/>
  <c r="D47" i="9"/>
  <c r="C49" i="9"/>
  <c r="B49" i="9"/>
  <c r="C47" i="9"/>
  <c r="B47" i="9"/>
  <c r="C45" i="9"/>
  <c r="D45" i="9"/>
  <c r="B45" i="9"/>
  <c r="D50" i="9"/>
  <c r="C50" i="9"/>
  <c r="B50" i="9"/>
  <c r="D48" i="9"/>
  <c r="C48" i="9"/>
  <c r="B48" i="9"/>
  <c r="D46" i="9"/>
  <c r="C46" i="9"/>
  <c r="B46" i="9"/>
  <c r="C41" i="9"/>
  <c r="H39" i="9"/>
  <c r="F39" i="9"/>
  <c r="H38" i="9"/>
  <c r="F38" i="9"/>
  <c r="H37" i="9"/>
  <c r="F37" i="9"/>
  <c r="H35" i="9"/>
  <c r="F35" i="9"/>
  <c r="H34" i="9"/>
  <c r="F34" i="9"/>
  <c r="H33" i="9"/>
  <c r="F33" i="9"/>
  <c r="H32" i="9"/>
  <c r="F32" i="9"/>
  <c r="H31" i="9"/>
  <c r="F31" i="9"/>
  <c r="H30" i="9"/>
  <c r="F30" i="9"/>
  <c r="H29" i="9"/>
  <c r="F29" i="9"/>
  <c r="H28" i="9"/>
  <c r="F28" i="9"/>
  <c r="H27" i="9"/>
  <c r="F27" i="9"/>
  <c r="H26" i="9"/>
  <c r="F26" i="9"/>
  <c r="H25" i="9"/>
  <c r="F25" i="9"/>
  <c r="H24" i="9"/>
  <c r="F24" i="9"/>
  <c r="H23" i="9"/>
  <c r="H22" i="9"/>
  <c r="F22" i="9"/>
  <c r="H21" i="9"/>
  <c r="F21" i="9"/>
  <c r="H20" i="9"/>
  <c r="F20" i="9"/>
  <c r="H18" i="9"/>
  <c r="F18" i="9"/>
  <c r="H17" i="9"/>
  <c r="F17" i="9"/>
  <c r="H16" i="9"/>
  <c r="F16" i="9"/>
  <c r="H15" i="9"/>
  <c r="F15" i="9"/>
  <c r="H14" i="9"/>
  <c r="F14" i="9"/>
  <c r="H13" i="9"/>
  <c r="F13" i="9"/>
  <c r="H12" i="9"/>
  <c r="F12" i="9"/>
  <c r="H11" i="9"/>
  <c r="F11" i="9"/>
  <c r="H10" i="9"/>
  <c r="F10" i="9"/>
  <c r="H9" i="9"/>
  <c r="F9" i="9"/>
  <c r="H8" i="9"/>
  <c r="F8" i="9"/>
  <c r="H7" i="9"/>
  <c r="F7" i="9"/>
  <c r="D6" i="8"/>
  <c r="L40" i="7"/>
  <c r="K40" i="7"/>
  <c r="E6" i="8"/>
  <c r="D7" i="8"/>
  <c r="C2" i="8"/>
  <c r="C4" i="8"/>
  <c r="C6" i="8"/>
  <c r="C7" i="8"/>
  <c r="B6" i="8"/>
  <c r="B7" i="8"/>
  <c r="D4" i="8"/>
  <c r="J40" i="7"/>
  <c r="I40" i="7"/>
  <c r="E4" i="8"/>
  <c r="D5" i="8"/>
  <c r="C5" i="8"/>
  <c r="B4" i="8"/>
  <c r="B5" i="8"/>
  <c r="D2" i="8"/>
  <c r="H35" i="7"/>
  <c r="H18" i="7"/>
  <c r="H40" i="7"/>
  <c r="G40" i="7"/>
  <c r="E2" i="8"/>
  <c r="D3" i="8"/>
  <c r="C3" i="8"/>
  <c r="G18" i="7"/>
  <c r="B2" i="8"/>
  <c r="B3" i="8"/>
  <c r="L19" i="5"/>
  <c r="L20" i="5"/>
  <c r="L21" i="5"/>
  <c r="L22" i="5"/>
  <c r="L23" i="5"/>
  <c r="L24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40" i="5"/>
  <c r="K40" i="5"/>
  <c r="F8" i="6"/>
  <c r="K39" i="5"/>
  <c r="E8" i="6"/>
  <c r="E9" i="6"/>
  <c r="K35" i="5"/>
  <c r="D8" i="6"/>
  <c r="D9" i="6"/>
  <c r="K18" i="5"/>
  <c r="C8" i="6"/>
  <c r="C9" i="6"/>
  <c r="J19" i="5"/>
  <c r="J20" i="5"/>
  <c r="J21" i="5"/>
  <c r="J22" i="5"/>
  <c r="J23" i="5"/>
  <c r="J24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40" i="5"/>
  <c r="I40" i="5"/>
  <c r="F6" i="6"/>
  <c r="I39" i="5"/>
  <c r="E6" i="6"/>
  <c r="E7" i="6"/>
  <c r="I35" i="5"/>
  <c r="D6" i="6"/>
  <c r="D7" i="6"/>
  <c r="I18" i="5"/>
  <c r="C6" i="6"/>
  <c r="C7" i="6"/>
  <c r="G38" i="5"/>
  <c r="G39" i="5"/>
  <c r="E4" i="6"/>
  <c r="H38" i="5"/>
  <c r="H37" i="5"/>
  <c r="H36" i="5"/>
  <c r="H39" i="5"/>
  <c r="H19" i="5"/>
  <c r="G20" i="5"/>
  <c r="H20" i="5"/>
  <c r="G22" i="5"/>
  <c r="H22" i="5"/>
  <c r="G23" i="5"/>
  <c r="H23" i="5"/>
  <c r="G24" i="5"/>
  <c r="H24" i="5"/>
  <c r="G27" i="5"/>
  <c r="H27" i="5"/>
  <c r="G28" i="5"/>
  <c r="H28" i="5"/>
  <c r="G29" i="5"/>
  <c r="H29" i="5"/>
  <c r="G30" i="5"/>
  <c r="H30" i="5"/>
  <c r="H32" i="5"/>
  <c r="G33" i="5"/>
  <c r="H33" i="5"/>
  <c r="G34" i="5"/>
  <c r="H34" i="5"/>
  <c r="H21" i="5"/>
  <c r="H26" i="5"/>
  <c r="H31" i="5"/>
  <c r="H35" i="5"/>
  <c r="G7" i="5"/>
  <c r="H7" i="5"/>
  <c r="G11" i="5"/>
  <c r="H11" i="5"/>
  <c r="G15" i="5"/>
  <c r="H15" i="5"/>
  <c r="H6" i="5"/>
  <c r="H8" i="5"/>
  <c r="H9" i="5"/>
  <c r="H10" i="5"/>
  <c r="H12" i="5"/>
  <c r="H13" i="5"/>
  <c r="H14" i="5"/>
  <c r="H16" i="5"/>
  <c r="H17" i="5"/>
  <c r="H18" i="5"/>
  <c r="H40" i="5"/>
  <c r="G40" i="5"/>
  <c r="F4" i="6"/>
  <c r="E5" i="6"/>
  <c r="G35" i="5"/>
  <c r="D4" i="6"/>
  <c r="D5" i="6"/>
  <c r="G18" i="5"/>
  <c r="C4" i="6"/>
  <c r="C5" i="6"/>
  <c r="D7" i="4"/>
  <c r="D8" i="4"/>
  <c r="C8" i="4"/>
  <c r="B8" i="4"/>
  <c r="D5" i="4"/>
  <c r="D6" i="4"/>
  <c r="C6" i="4"/>
  <c r="B6" i="4"/>
  <c r="D3" i="4"/>
  <c r="D4" i="4"/>
  <c r="C4" i="4"/>
  <c r="B3" i="4"/>
  <c r="B4" i="4"/>
  <c r="F5" i="2"/>
  <c r="F4" i="2"/>
  <c r="F3" i="2"/>
  <c r="E3" i="2"/>
</calcChain>
</file>

<file path=xl/sharedStrings.xml><?xml version="1.0" encoding="utf-8"?>
<sst xmlns="http://schemas.openxmlformats.org/spreadsheetml/2006/main" count="866" uniqueCount="189">
  <si>
    <t>Platība</t>
  </si>
  <si>
    <t>Kategorija</t>
  </si>
  <si>
    <t>Nodaļa</t>
  </si>
  <si>
    <t>Grupa</t>
  </si>
  <si>
    <t>Klase</t>
  </si>
  <si>
    <t>Indikators</t>
  </si>
  <si>
    <t>SCENĀRIJS Melleņu audzēšana</t>
  </si>
  <si>
    <t>Trīs galvenās ekosistēmu pakalpojumu kategorijas</t>
  </si>
  <si>
    <t>Ekosistēmu pakalpojumu produkts</t>
  </si>
  <si>
    <t>Ekosistēmu pakalpojumu produktu iedalījums (bioloģiskie, fiziskie un kultūras tipi)</t>
  </si>
  <si>
    <t>Ekosistēmu pakalpojumu produktu tipu iedalījums  
(bioloģiskie vai materiālie iznākumi un biofiziskie un kultūras procesi, kas var tikt saistīti atkal ar konkrētu identificējamu pakalpojumu</t>
  </si>
  <si>
    <t>Ekosistēmu pakalpojumu indikatori</t>
  </si>
  <si>
    <t>Indikatora nr.</t>
  </si>
  <si>
    <t>5 gadi Melleņu audzēšanas lauks, EUR/ha/gadā</t>
  </si>
  <si>
    <t>Vērtība, EUR*ha</t>
  </si>
  <si>
    <t>25 gadi Melleņu audzēšanas lauks</t>
  </si>
  <si>
    <t>50 gadi Melleņu audzēšanas lauks</t>
  </si>
  <si>
    <t>Apgādes pakalpojumi</t>
  </si>
  <si>
    <t>Barības vielas</t>
  </si>
  <si>
    <t>Biomasa</t>
  </si>
  <si>
    <t>Kultivētas kultūras</t>
  </si>
  <si>
    <t>Lielogu melleņu/dzērveņu raža</t>
  </si>
  <si>
    <t>A1</t>
  </si>
  <si>
    <t>Savvaļas augi, sēnes un to produkti</t>
  </si>
  <si>
    <t>Savvaļas ogu raža</t>
  </si>
  <si>
    <t>A2</t>
  </si>
  <si>
    <t xml:space="preserve"> Savvaļas dzīvnieki</t>
  </si>
  <si>
    <t>Medījumi</t>
  </si>
  <si>
    <t>A3</t>
  </si>
  <si>
    <t>Zivju daudzums</t>
  </si>
  <si>
    <t>A4</t>
  </si>
  <si>
    <t>Materiāli</t>
  </si>
  <si>
    <t>Šķiedras un citi materiāli no augiem, aļģēm un dzīvniekiem tiešai izmantošanai vai pārstrādei (koksne, sfagni, kažokādas)</t>
  </si>
  <si>
    <t>Iegūstamais koksnes krājas apjoms</t>
  </si>
  <si>
    <t>A5</t>
  </si>
  <si>
    <t xml:space="preserve">Sfagni </t>
  </si>
  <si>
    <t>A6</t>
  </si>
  <si>
    <t>Materiāli no augiem, aļģēm un dzīvniekiem lauksaimnieciskai izmantošanai (kūdra)</t>
  </si>
  <si>
    <t>Gaišā kūdra</t>
  </si>
  <si>
    <t>A7</t>
  </si>
  <si>
    <t>Tumšā kūdra</t>
  </si>
  <si>
    <t>n.a.</t>
  </si>
  <si>
    <t>Limonīts, purva dzelzs rūda</t>
  </si>
  <si>
    <t xml:space="preserve">Ģenētiskie materiāli no dabiskiem biotopiem </t>
  </si>
  <si>
    <t xml:space="preserve">Savākto ārstniecības augu daudzums </t>
  </si>
  <si>
    <t>A8</t>
  </si>
  <si>
    <t>Ūdens</t>
  </si>
  <si>
    <t>Ūdens resursu nodrošinājums lauksaimniecībai</t>
  </si>
  <si>
    <t>Ūdens patēriņš dzērveņu/melleņu audzēšanai</t>
  </si>
  <si>
    <t>A9</t>
  </si>
  <si>
    <t>Enerģija</t>
  </si>
  <si>
    <t>Biomasas energijas resursi</t>
  </si>
  <si>
    <t>Augu valsts resursi</t>
  </si>
  <si>
    <t xml:space="preserve">Koksnes biomasa enerģētikas vajadzībām </t>
  </si>
  <si>
    <t>A10</t>
  </si>
  <si>
    <t>Regulācija un uzurēšana</t>
  </si>
  <si>
    <t xml:space="preserve">Mediācija attīrīšanā no atkritumiem, toksiskām vielām, citiem traucēkļiem </t>
  </si>
  <si>
    <t>Mediācijas ekosistēmas</t>
  </si>
  <si>
    <t>Filtrācijas / piesaistes / glabāšanas / uzkrāšanas ekosistēmas</t>
  </si>
  <si>
    <t>Augsnes spēja absorbēt un uzkrāt barības elementus (smagos metālus)</t>
  </si>
  <si>
    <t xml:space="preserve">B1 </t>
  </si>
  <si>
    <t>Šķīdināšana atmosfērā, saldūdens ekosistēmās</t>
  </si>
  <si>
    <t xml:space="preserve">Piesaistīto aerosolu vai piesārņojošo vielu daudzums </t>
  </si>
  <si>
    <t>B2</t>
  </si>
  <si>
    <t>Trokšņu mazināšana</t>
  </si>
  <si>
    <t xml:space="preserve">Meža Audzes biezība </t>
  </si>
  <si>
    <t>B3</t>
  </si>
  <si>
    <t>Plūsmu mediācija</t>
  </si>
  <si>
    <t>Cieto daļiņu plūsma</t>
  </si>
  <si>
    <t>Erozijas kontrole</t>
  </si>
  <si>
    <t>Veģetācijas segums, kas aizsargā sauszemes ekosistēmas pret eroziju</t>
  </si>
  <si>
    <t>B4</t>
  </si>
  <si>
    <t>Šķidrumu plūsma</t>
  </si>
  <si>
    <t>Ūdens aprites cikla un ūdens plūsmas uzturēšana</t>
  </si>
  <si>
    <t xml:space="preserve"> Nogulumiežu ūdensietilpības un ūdens akumulācijas spēja</t>
  </si>
  <si>
    <t>B5</t>
  </si>
  <si>
    <t>Fizisko, ķīmisko, bioloģisko apstākļu uzturēšana</t>
  </si>
  <si>
    <t>Dzīves cikla uzturēšana, biotopu un genofonda aizsardzība</t>
  </si>
  <si>
    <t>Apputeksnēšana un sēklu izkliedēšana</t>
  </si>
  <si>
    <t xml:space="preserve">Kukaiņu-apputeksnētāju daudzveidība un sastopamība </t>
  </si>
  <si>
    <t>B6</t>
  </si>
  <si>
    <t>Dzīvotnes un biotopu  uzturēšana</t>
  </si>
  <si>
    <t>Īpaši aizsargājamo putnu sugu skaits</t>
  </si>
  <si>
    <t>B7</t>
  </si>
  <si>
    <t>Epigeisko skrejvaboļu sugu skaits</t>
  </si>
  <si>
    <t>B8</t>
  </si>
  <si>
    <t>Augu sugu skaits</t>
  </si>
  <si>
    <t>B9</t>
  </si>
  <si>
    <t>Zīdītāju daudzveidība</t>
  </si>
  <si>
    <t>B10</t>
  </si>
  <si>
    <t>Kaitēkļu un slimību kontrole</t>
  </si>
  <si>
    <t>Kaitēkļu kontrole/invazīvo sugu kontrole</t>
  </si>
  <si>
    <t>Jātnieciņu populācijas blīvums</t>
  </si>
  <si>
    <t>B11</t>
  </si>
  <si>
    <t>Augsnes veidošana un kvalitātes uzturēšana</t>
  </si>
  <si>
    <t>Sadalīšanās un stiprinājuma procesi</t>
  </si>
  <si>
    <t>Augsnes (hidromorfās) slāņa biezums</t>
  </si>
  <si>
    <t>B12</t>
  </si>
  <si>
    <t>Ūdens kvalitāte</t>
  </si>
  <si>
    <t xml:space="preserve">Saldūdeņu stāvoklis </t>
  </si>
  <si>
    <t>Saldūdeņu ķīmiskais un ekoloģiskais stāvoklis</t>
  </si>
  <si>
    <t>B13</t>
  </si>
  <si>
    <t>Atmosfēras sastāvs un klimata regulēšana</t>
  </si>
  <si>
    <t>Globālā klimata regulēšana, samazinot siltumnīcefekta gāzu koncentrāciju</t>
  </si>
  <si>
    <t>Klimata izmaiņu mazināšana</t>
  </si>
  <si>
    <t>B14</t>
  </si>
  <si>
    <t>Mikro klimata apstākļu regulācija</t>
  </si>
  <si>
    <t>Gaisa temperatūra un iztvaikošana</t>
  </si>
  <si>
    <t>B15</t>
  </si>
  <si>
    <t xml:space="preserve"> Gaisa kvalitātes regulēšanas potenciāla rādītājs</t>
  </si>
  <si>
    <t>B16</t>
  </si>
  <si>
    <t>Kultūras pakalpojumi</t>
  </si>
  <si>
    <t>Rekreācija</t>
  </si>
  <si>
    <t>Fiziskas un empīriskas mijiedarbības</t>
  </si>
  <si>
    <t>Augu, dzīvnieku un ainavas izmantošana eksperimentālām vai izjūtu sniedzošām aktivitātēm</t>
  </si>
  <si>
    <t>Putnu vērošana</t>
  </si>
  <si>
    <t>C1</t>
  </si>
  <si>
    <t>Aktīvās un pasīvās atpūtas (rekreācijas) iespējas</t>
  </si>
  <si>
    <t>C2</t>
  </si>
  <si>
    <t>Intelektuālā un reprezentatīvā mijiedarbība</t>
  </si>
  <si>
    <t>Zinātniskā un izglītojošā darbība</t>
  </si>
  <si>
    <t>Vides izglītošanās iespējas</t>
  </si>
  <si>
    <t>C3</t>
  </si>
  <si>
    <t>Kultūras</t>
  </si>
  <si>
    <t>TEV</t>
  </si>
  <si>
    <t>TEV, EUR/ha/gadā</t>
  </si>
  <si>
    <t>Apgādes</t>
  </si>
  <si>
    <t>Regulējošie</t>
  </si>
  <si>
    <t>5 gadi</t>
  </si>
  <si>
    <t>25 gadi</t>
  </si>
  <si>
    <t>50 gadi</t>
  </si>
  <si>
    <t>Ekosistēmu pakalpojumu novērtējums. Kaigu purva kūdras izstrādes lauks  Melleņu audzēšana. Scenāriji.</t>
  </si>
  <si>
    <t>ha</t>
  </si>
  <si>
    <t>Regulējošie pakalpojumi</t>
  </si>
  <si>
    <r>
      <t>Dzīvnieki no</t>
    </r>
    <r>
      <rPr>
        <i/>
        <sz val="10"/>
        <rFont val="Calibri"/>
        <family val="2"/>
        <charset val="186"/>
      </rPr>
      <t xml:space="preserve"> in-situ</t>
    </r>
    <r>
      <rPr>
        <sz val="10"/>
        <rFont val="Calibri"/>
        <family val="2"/>
        <charset val="186"/>
      </rPr>
      <t xml:space="preserve"> akvakultūras</t>
    </r>
  </si>
  <si>
    <r>
      <t>Dzīvnieki no</t>
    </r>
    <r>
      <rPr>
        <i/>
        <sz val="10"/>
        <rFont val="Calibri"/>
        <family val="2"/>
        <charset val="186"/>
        <scheme val="minor"/>
      </rPr>
      <t xml:space="preserve"> in-situ</t>
    </r>
    <r>
      <rPr>
        <sz val="10"/>
        <rFont val="Calibri"/>
        <family val="2"/>
        <charset val="186"/>
        <scheme val="minor"/>
      </rPr>
      <t xml:space="preserve"> akvakultūras</t>
    </r>
  </si>
  <si>
    <t>Scenārijs 5 gadi</t>
  </si>
  <si>
    <t>Scenārijs 25 gadi</t>
  </si>
  <si>
    <t>Scenārijs  50 gadi</t>
  </si>
  <si>
    <t>B1</t>
  </si>
  <si>
    <t>Ekosistēmu pakalpojumu novērtējums Kaigu purva kūdras izstrādes lauks Enerģētiskās koksnes audzēšana. Scenāriji.</t>
  </si>
  <si>
    <t>Vērtība, EUR*ha gadā, 5 gadi</t>
  </si>
  <si>
    <t>Vērtība, EUR*ha gadā, 25 gadi</t>
  </si>
  <si>
    <t>Vērtība, EUR*ha gadā, 50 gadi</t>
  </si>
  <si>
    <t>Scenārijs 50 gadi</t>
  </si>
  <si>
    <t>n.a</t>
  </si>
  <si>
    <t>Kulltūras pakalpojumi</t>
  </si>
  <si>
    <t>Ekosistēmu pakalpojumu novērtējums. Lielais Ķemeru tīrelis. Sfagnu audzēšana. Scenāriji.</t>
  </si>
  <si>
    <t>Scenārijs  5 gadi</t>
  </si>
  <si>
    <t xml:space="preserve">Ekosistēmu pakalpojumu novērtējums.Kaudzīšu purva kūdras izstrādes lauks Dzērveņu audzēšana. Scenāriji. </t>
  </si>
  <si>
    <t>Vērtība, EUR* ha gadā, 5 gadi</t>
  </si>
  <si>
    <t>Vērtība, EUR* ha gadā, 25 gadi</t>
  </si>
  <si>
    <t>Vērtība, EUR* ha gadā, 50 gadi</t>
  </si>
  <si>
    <t>%os no TEV</t>
  </si>
  <si>
    <t xml:space="preserve">Ekosistēmu pakalpojumu novērtējums. Laugas purva renaturalizācijas teritorija. Scenāriji. </t>
  </si>
  <si>
    <t>Vērtība, EUR*ha, gadā, 5 gadi</t>
  </si>
  <si>
    <t>Vērtība, EUR*ha, gadā, 25 gadi</t>
  </si>
  <si>
    <t>Vērtība, EUR*ha, gadā, 50 gadi</t>
  </si>
  <si>
    <t>EUR/ha/gadā, 5 gadi</t>
  </si>
  <si>
    <t>EUR/ha/gadā, 25 gadi</t>
  </si>
  <si>
    <t>EUR/ha/gadā, 50 gadi</t>
  </si>
  <si>
    <t>Scenārijs. 5 gadi</t>
  </si>
  <si>
    <t>Scenārijs. 25 gadi</t>
  </si>
  <si>
    <t>Scenārijs. 50 gadi</t>
  </si>
  <si>
    <t>Purvs</t>
  </si>
  <si>
    <t>Meži</t>
  </si>
  <si>
    <t>Ūdeņi</t>
  </si>
  <si>
    <t>Saimnieciskā darbība</t>
  </si>
  <si>
    <t>Sūnu</t>
  </si>
  <si>
    <r>
      <t>Degradēts sūnu purvs</t>
    </r>
    <r>
      <rPr>
        <b/>
        <sz val="9"/>
        <color rgb="FF000000"/>
        <rFont val="Arial"/>
        <family val="2"/>
        <charset val="186"/>
      </rPr>
      <t xml:space="preserve"> (50. gadā ģeotelpiskā vienība nepastāv)</t>
    </r>
  </si>
  <si>
    <t xml:space="preserve">Pārejas </t>
  </si>
  <si>
    <t>Purvainie meži</t>
  </si>
  <si>
    <t>Veci vai dabiski boreāli meži</t>
  </si>
  <si>
    <t>Dabiskas ūdens teces</t>
  </si>
  <si>
    <t>Grāvji</t>
  </si>
  <si>
    <t>Ezeri vai lāmas</t>
  </si>
  <si>
    <r>
      <t xml:space="preserve">Kūdras izstrādes lauks </t>
    </r>
    <r>
      <rPr>
        <b/>
        <sz val="9"/>
        <color rgb="FF000000"/>
        <rFont val="Arial"/>
        <family val="2"/>
        <charset val="186"/>
      </rPr>
      <t>(25. gadā ģeotelpiskā vienība nepastāv)</t>
    </r>
  </si>
  <si>
    <t>Dzērveņu audzēšanas lauks</t>
  </si>
  <si>
    <t>Atstāti/ pamesti kūdras lauki</t>
  </si>
  <si>
    <t>Platība, ha</t>
  </si>
  <si>
    <r>
      <t>Dzīvnieki no</t>
    </r>
    <r>
      <rPr>
        <i/>
        <sz val="9"/>
        <rFont val="Cambria"/>
        <family val="1"/>
        <charset val="186"/>
      </rPr>
      <t xml:space="preserve"> in-situ</t>
    </r>
    <r>
      <rPr>
        <sz val="9"/>
        <rFont val="Cambria"/>
        <family val="1"/>
        <charset val="186"/>
      </rPr>
      <t xml:space="preserve"> akvakultūras</t>
    </r>
  </si>
  <si>
    <t>Atstāti/ pamesti kūdras lauki 5 gados - Purvainie meži, EUR/ha/gadā</t>
  </si>
  <si>
    <t>Atstāti/ pamesti kūdras lauki - Purvainie meži 25 gados, EUR/ha/gadā</t>
  </si>
  <si>
    <t>Atstāti/ pamesti kūdras lauki - Purvainie meži 50 gados, EUR/ha/gadā</t>
  </si>
  <si>
    <t>Atstāti/ pamesti kūdras lauki - Sūnu purvs, EUR/ha/gadā</t>
  </si>
  <si>
    <t>Atstāti/ pamesti kūdras lauki - Dzērveņu audzēšanas lauks EUR/ha/gadā</t>
  </si>
  <si>
    <t>Atstāti/ pamesti kūdras lauki - Dzēveņu audzēšanas lauks EUR/ha/gadā</t>
  </si>
  <si>
    <t>Atstāti/ pamesti kūdras lauki - Dzērveņu audzēšanas lauks. EUR/ha/gadā</t>
  </si>
  <si>
    <t>5 gadi (vienāds ar esošo situāciju)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</si>
</sst>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rgb="FF000000"/>
      <name val="Arial"/>
      <family val="2"/>
      <charset val="186"/>
    </font>
    <font>
      <sz val="11"/>
      <color rgb="FF000000"/>
      <name val="Calibri"/>
      <family val="2"/>
      <charset val="204"/>
      <scheme val="minor"/>
    </font>
    <font>
      <b/>
      <sz val="10"/>
      <name val="Cambria"/>
      <family val="1"/>
      <charset val="186"/>
    </font>
    <font>
      <b/>
      <sz val="10"/>
      <color rgb="FF000000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</font>
    <font>
      <b/>
      <sz val="10"/>
      <color rgb="FF000000"/>
      <name val="Calibri"/>
      <family val="2"/>
      <charset val="186"/>
      <scheme val="minor"/>
    </font>
    <font>
      <b/>
      <sz val="10"/>
      <name val="Calibri"/>
      <family val="2"/>
      <charset val="186"/>
    </font>
    <font>
      <sz val="10"/>
      <name val="Calibri"/>
      <family val="2"/>
      <charset val="186"/>
    </font>
    <font>
      <sz val="10"/>
      <color rgb="FF000000"/>
      <name val="Calibri"/>
      <family val="2"/>
      <charset val="186"/>
    </font>
    <font>
      <i/>
      <sz val="10"/>
      <name val="Calibri"/>
      <family val="2"/>
      <charset val="186"/>
    </font>
    <font>
      <b/>
      <sz val="1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sz val="14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0"/>
      <color rgb="FFFFFFFF"/>
      <name val="Calibri"/>
      <family val="2"/>
      <charset val="186"/>
      <scheme val="minor"/>
    </font>
    <font>
      <sz val="8"/>
      <color rgb="FF000000"/>
      <name val="Arial"/>
      <family val="2"/>
      <charset val="186"/>
    </font>
    <font>
      <b/>
      <sz val="11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186"/>
    </font>
    <font>
      <b/>
      <sz val="10"/>
      <color theme="1"/>
      <name val="Calibri"/>
      <family val="2"/>
      <charset val="186"/>
    </font>
    <font>
      <b/>
      <sz val="9"/>
      <name val="Cambria"/>
      <family val="1"/>
      <charset val="186"/>
    </font>
    <font>
      <b/>
      <sz val="9"/>
      <color rgb="FFFFFFFF"/>
      <name val="Arial"/>
      <family val="2"/>
      <charset val="186"/>
    </font>
    <font>
      <sz val="9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9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sz val="9"/>
      <name val="Cambria"/>
      <family val="1"/>
      <charset val="186"/>
    </font>
    <font>
      <i/>
      <sz val="9"/>
      <name val="Cambria"/>
      <family val="1"/>
      <charset val="186"/>
    </font>
    <font>
      <sz val="9"/>
      <color rgb="FF000000"/>
      <name val="Cambria"/>
      <family val="1"/>
      <charset val="186"/>
    </font>
    <font>
      <b/>
      <sz val="9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u/>
      <sz val="11"/>
      <color theme="11"/>
      <name val="Calibri"/>
      <family val="2"/>
      <charset val="186"/>
      <scheme val="minor"/>
    </font>
    <font>
      <sz val="10"/>
      <color rgb="FF000000"/>
      <name val="Arial"/>
      <family val="2"/>
      <charset val="186"/>
    </font>
  </fonts>
  <fills count="4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6600"/>
        <bgColor rgb="FFCC99FF"/>
      </patternFill>
    </fill>
    <fill>
      <patternFill patternType="solid">
        <fgColor rgb="FFC00000"/>
        <bgColor rgb="FF000000"/>
      </patternFill>
    </fill>
    <fill>
      <patternFill patternType="solid">
        <fgColor rgb="FFFF6600"/>
        <bgColor rgb="FFC0C0C0"/>
      </patternFill>
    </fill>
    <fill>
      <patternFill patternType="solid">
        <fgColor rgb="FFE6B8B7"/>
        <bgColor rgb="FF000000"/>
      </patternFill>
    </fill>
    <fill>
      <patternFill patternType="solid">
        <fgColor rgb="FFFCD5B4"/>
        <bgColor rgb="FFC0C0C0"/>
      </patternFill>
    </fill>
    <fill>
      <patternFill patternType="solid">
        <fgColor rgb="FFFCD5B4"/>
        <bgColor rgb="FF000000"/>
      </patternFill>
    </fill>
    <fill>
      <patternFill patternType="solid">
        <fgColor theme="9"/>
        <bgColor rgb="FFC0C0C0"/>
      </patternFill>
    </fill>
    <fill>
      <patternFill patternType="solid">
        <fgColor theme="9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rgb="FFD8E4BC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theme="4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/>
        <bgColor rgb="FF000000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rgb="FFCC99FF"/>
      </patternFill>
    </fill>
    <fill>
      <patternFill patternType="solid">
        <fgColor theme="5"/>
        <bgColor rgb="FFC0C0C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26B0A"/>
        <bgColor rgb="FF000000"/>
      </patternFill>
    </fill>
    <fill>
      <patternFill patternType="solid">
        <fgColor rgb="FF4F6228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EBEDB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375623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76933C"/>
        <bgColor rgb="FF000000"/>
      </patternFill>
    </fill>
    <fill>
      <patternFill patternType="solid">
        <fgColor rgb="FFFFFF00"/>
        <bgColor rgb="FFC0C0C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</fills>
  <borders count="6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56">
    <xf numFmtId="0" fontId="0" fillId="0" borderId="0"/>
    <xf numFmtId="9" fontId="1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</cellStyleXfs>
  <cellXfs count="753">
    <xf numFmtId="0" fontId="0" fillId="0" borderId="0" xfId="0"/>
    <xf numFmtId="0" fontId="5" fillId="3" borderId="6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7" fillId="0" borderId="0" xfId="0" applyFont="1"/>
    <xf numFmtId="2" fontId="0" fillId="0" borderId="7" xfId="0" applyNumberFormat="1" applyBorder="1"/>
    <xf numFmtId="0" fontId="0" fillId="0" borderId="7" xfId="0" applyBorder="1"/>
    <xf numFmtId="2" fontId="0" fillId="0" borderId="0" xfId="0" applyNumberFormat="1"/>
    <xf numFmtId="0" fontId="3" fillId="2" borderId="0" xfId="0" applyFont="1" applyFill="1" applyBorder="1" applyAlignment="1">
      <alignment horizontal="center" vertical="center" wrapText="1"/>
    </xf>
    <xf numFmtId="0" fontId="4" fillId="15" borderId="0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wrapText="1"/>
    </xf>
    <xf numFmtId="0" fontId="7" fillId="16" borderId="43" xfId="0" applyFont="1" applyFill="1" applyBorder="1"/>
    <xf numFmtId="0" fontId="9" fillId="2" borderId="6" xfId="0" applyFont="1" applyFill="1" applyBorder="1" applyAlignment="1">
      <alignment horizontal="center" vertical="center" wrapText="1"/>
    </xf>
    <xf numFmtId="0" fontId="0" fillId="0" borderId="0" xfId="0" applyFont="1"/>
    <xf numFmtId="0" fontId="15" fillId="8" borderId="10" xfId="0" applyFont="1" applyFill="1" applyBorder="1" applyAlignment="1">
      <alignment horizontal="center" vertical="center" wrapText="1"/>
    </xf>
    <xf numFmtId="0" fontId="15" fillId="8" borderId="20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15" fillId="8" borderId="24" xfId="0" applyFont="1" applyFill="1" applyBorder="1" applyAlignment="1">
      <alignment horizontal="center" vertical="center" wrapText="1"/>
    </xf>
    <xf numFmtId="0" fontId="15" fillId="8" borderId="25" xfId="0" applyFont="1" applyFill="1" applyBorder="1" applyAlignment="1">
      <alignment horizontal="center" vertical="center" wrapText="1"/>
    </xf>
    <xf numFmtId="0" fontId="15" fillId="8" borderId="27" xfId="0" applyFont="1" applyFill="1" applyBorder="1" applyAlignment="1">
      <alignment vertical="center" wrapText="1"/>
    </xf>
    <xf numFmtId="0" fontId="15" fillId="8" borderId="15" xfId="0" applyFont="1" applyFill="1" applyBorder="1" applyAlignment="1">
      <alignment vertical="center" wrapText="1"/>
    </xf>
    <xf numFmtId="0" fontId="16" fillId="8" borderId="27" xfId="0" applyFont="1" applyFill="1" applyBorder="1" applyAlignment="1">
      <alignment horizontal="center" vertical="center" wrapText="1"/>
    </xf>
    <xf numFmtId="0" fontId="15" fillId="8" borderId="28" xfId="0" applyFont="1" applyFill="1" applyBorder="1" applyAlignment="1">
      <alignment horizontal="center" vertical="center" wrapText="1"/>
    </xf>
    <xf numFmtId="0" fontId="15" fillId="8" borderId="27" xfId="0" applyFont="1" applyFill="1" applyBorder="1" applyAlignment="1">
      <alignment horizontal="center" vertical="center" wrapText="1"/>
    </xf>
    <xf numFmtId="0" fontId="15" fillId="8" borderId="30" xfId="0" applyFont="1" applyFill="1" applyBorder="1" applyAlignment="1">
      <alignment horizontal="center" vertical="center" wrapText="1"/>
    </xf>
    <xf numFmtId="0" fontId="15" fillId="8" borderId="31" xfId="0" applyFont="1" applyFill="1" applyBorder="1" applyAlignment="1">
      <alignment horizontal="center" vertical="center" wrapText="1"/>
    </xf>
    <xf numFmtId="0" fontId="15" fillId="12" borderId="10" xfId="0" applyFont="1" applyFill="1" applyBorder="1" applyAlignment="1">
      <alignment horizontal="center" vertical="center" wrapText="1"/>
    </xf>
    <xf numFmtId="0" fontId="15" fillId="12" borderId="20" xfId="0" applyFont="1" applyFill="1" applyBorder="1" applyAlignment="1">
      <alignment horizontal="center" vertical="center" wrapText="1"/>
    </xf>
    <xf numFmtId="0" fontId="15" fillId="12" borderId="13" xfId="0" applyFont="1" applyFill="1" applyBorder="1" applyAlignment="1">
      <alignment horizontal="center" vertical="center" wrapText="1"/>
    </xf>
    <xf numFmtId="0" fontId="15" fillId="12" borderId="36" xfId="0" applyFont="1" applyFill="1" applyBorder="1" applyAlignment="1">
      <alignment horizontal="center" vertical="center" wrapText="1"/>
    </xf>
    <xf numFmtId="0" fontId="15" fillId="12" borderId="25" xfId="0" applyFont="1" applyFill="1" applyBorder="1" applyAlignment="1">
      <alignment horizontal="center" vertical="center" wrapText="1"/>
    </xf>
    <xf numFmtId="0" fontId="15" fillId="12" borderId="27" xfId="0" applyFont="1" applyFill="1" applyBorder="1" applyAlignment="1">
      <alignment horizontal="center" vertical="center" wrapText="1"/>
    </xf>
    <xf numFmtId="0" fontId="15" fillId="12" borderId="40" xfId="0" applyFont="1" applyFill="1" applyBorder="1" applyAlignment="1">
      <alignment horizontal="center" vertical="center" wrapText="1"/>
    </xf>
    <xf numFmtId="0" fontId="16" fillId="12" borderId="36" xfId="0" applyFont="1" applyFill="1" applyBorder="1" applyAlignment="1">
      <alignment horizontal="center" vertical="center" wrapText="1"/>
    </xf>
    <xf numFmtId="0" fontId="15" fillId="12" borderId="39" xfId="0" applyFont="1" applyFill="1" applyBorder="1" applyAlignment="1">
      <alignment horizontal="center" vertical="center" wrapText="1"/>
    </xf>
    <xf numFmtId="0" fontId="15" fillId="12" borderId="28" xfId="0" applyFont="1" applyFill="1" applyBorder="1" applyAlignment="1">
      <alignment horizontal="center" vertical="center" wrapText="1"/>
    </xf>
    <xf numFmtId="0" fontId="15" fillId="12" borderId="36" xfId="0" applyFont="1" applyFill="1" applyBorder="1" applyAlignment="1">
      <alignment vertical="center" wrapText="1"/>
    </xf>
    <xf numFmtId="0" fontId="15" fillId="12" borderId="15" xfId="0" applyFont="1" applyFill="1" applyBorder="1" applyAlignment="1">
      <alignment vertical="center" wrapText="1"/>
    </xf>
    <xf numFmtId="0" fontId="15" fillId="12" borderId="48" xfId="0" applyFont="1" applyFill="1" applyBorder="1" applyAlignment="1">
      <alignment horizontal="center" vertical="center" wrapText="1"/>
    </xf>
    <xf numFmtId="0" fontId="15" fillId="12" borderId="19" xfId="0" applyFont="1" applyFill="1" applyBorder="1" applyAlignment="1">
      <alignment horizontal="center" vertical="center" wrapText="1"/>
    </xf>
    <xf numFmtId="0" fontId="15" fillId="6" borderId="15" xfId="0" applyFont="1" applyFill="1" applyBorder="1" applyAlignment="1">
      <alignment horizontal="center" vertical="center" wrapText="1"/>
    </xf>
    <xf numFmtId="0" fontId="15" fillId="6" borderId="39" xfId="0" applyFont="1" applyFill="1" applyBorder="1" applyAlignment="1">
      <alignment horizontal="center" vertical="center" wrapText="1"/>
    </xf>
    <xf numFmtId="0" fontId="15" fillId="6" borderId="38" xfId="0" applyFont="1" applyFill="1" applyBorder="1" applyAlignment="1">
      <alignment horizontal="center" vertical="center" wrapText="1"/>
    </xf>
    <xf numFmtId="0" fontId="15" fillId="6" borderId="26" xfId="0" applyFont="1" applyFill="1" applyBorder="1" applyAlignment="1">
      <alignment horizontal="center" vertical="center" wrapText="1"/>
    </xf>
    <xf numFmtId="0" fontId="15" fillId="6" borderId="29" xfId="0" applyFont="1" applyFill="1" applyBorder="1" applyAlignment="1">
      <alignment horizontal="center" vertical="center" wrapText="1"/>
    </xf>
    <xf numFmtId="0" fontId="15" fillId="6" borderId="40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15" fillId="6" borderId="29" xfId="0" applyFont="1" applyFill="1" applyBorder="1" applyAlignment="1">
      <alignment vertical="center" wrapText="1"/>
    </xf>
    <xf numFmtId="0" fontId="15" fillId="6" borderId="31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7" fillId="15" borderId="0" xfId="0" applyFont="1" applyFill="1" applyBorder="1"/>
    <xf numFmtId="2" fontId="7" fillId="22" borderId="7" xfId="0" applyNumberFormat="1" applyFont="1" applyFill="1" applyBorder="1"/>
    <xf numFmtId="2" fontId="20" fillId="22" borderId="7" xfId="0" applyNumberFormat="1" applyFont="1" applyFill="1" applyBorder="1"/>
    <xf numFmtId="4" fontId="16" fillId="14" borderId="7" xfId="0" applyNumberFormat="1" applyFont="1" applyFill="1" applyBorder="1" applyAlignment="1">
      <alignment horizontal="center" vertical="center"/>
    </xf>
    <xf numFmtId="4" fontId="16" fillId="10" borderId="7" xfId="0" applyNumberFormat="1" applyFont="1" applyFill="1" applyBorder="1" applyAlignment="1">
      <alignment horizontal="center" vertical="center"/>
    </xf>
    <xf numFmtId="4" fontId="16" fillId="21" borderId="7" xfId="0" applyNumberFormat="1" applyFont="1" applyFill="1" applyBorder="1" applyAlignment="1">
      <alignment horizontal="center" vertical="center"/>
    </xf>
    <xf numFmtId="4" fontId="7" fillId="22" borderId="7" xfId="0" applyNumberFormat="1" applyFont="1" applyFill="1" applyBorder="1"/>
    <xf numFmtId="4" fontId="9" fillId="14" borderId="7" xfId="0" applyNumberFormat="1" applyFont="1" applyFill="1" applyBorder="1" applyAlignment="1">
      <alignment horizontal="center" vertical="center"/>
    </xf>
    <xf numFmtId="4" fontId="9" fillId="10" borderId="7" xfId="0" applyNumberFormat="1" applyFont="1" applyFill="1" applyBorder="1" applyAlignment="1">
      <alignment horizontal="center" vertical="center"/>
    </xf>
    <xf numFmtId="4" fontId="9" fillId="21" borderId="7" xfId="0" applyNumberFormat="1" applyFont="1" applyFill="1" applyBorder="1" applyAlignment="1">
      <alignment horizontal="center" vertical="center"/>
    </xf>
    <xf numFmtId="4" fontId="20" fillId="22" borderId="7" xfId="0" applyNumberFormat="1" applyFont="1" applyFill="1" applyBorder="1"/>
    <xf numFmtId="4" fontId="7" fillId="13" borderId="7" xfId="0" applyNumberFormat="1" applyFont="1" applyFill="1" applyBorder="1"/>
    <xf numFmtId="4" fontId="16" fillId="10" borderId="7" xfId="0" applyNumberFormat="1" applyFont="1" applyFill="1" applyBorder="1" applyAlignment="1">
      <alignment horizontal="center" vertical="center" wrapText="1"/>
    </xf>
    <xf numFmtId="4" fontId="16" fillId="21" borderId="7" xfId="0" applyNumberFormat="1" applyFont="1" applyFill="1" applyBorder="1" applyAlignment="1">
      <alignment horizontal="center" vertical="center" wrapText="1"/>
    </xf>
    <xf numFmtId="4" fontId="16" fillId="14" borderId="7" xfId="0" applyNumberFormat="1" applyFont="1" applyFill="1" applyBorder="1" applyAlignment="1">
      <alignment horizontal="center" vertical="center" wrapText="1"/>
    </xf>
    <xf numFmtId="4" fontId="9" fillId="14" borderId="47" xfId="0" applyNumberFormat="1" applyFont="1" applyFill="1" applyBorder="1" applyAlignment="1">
      <alignment horizontal="center" vertical="center"/>
    </xf>
    <xf numFmtId="0" fontId="0" fillId="0" borderId="7" xfId="0" applyFill="1" applyBorder="1"/>
    <xf numFmtId="4" fontId="0" fillId="0" borderId="7" xfId="0" applyNumberFormat="1" applyBorder="1"/>
    <xf numFmtId="9" fontId="0" fillId="0" borderId="7" xfId="1" applyFont="1" applyBorder="1"/>
    <xf numFmtId="0" fontId="0" fillId="0" borderId="0" xfId="0" applyBorder="1"/>
    <xf numFmtId="4" fontId="2" fillId="13" borderId="14" xfId="0" applyNumberFormat="1" applyFont="1" applyFill="1" applyBorder="1"/>
    <xf numFmtId="4" fontId="2" fillId="11" borderId="14" xfId="0" applyNumberFormat="1" applyFont="1" applyFill="1" applyBorder="1"/>
    <xf numFmtId="4" fontId="9" fillId="10" borderId="14" xfId="0" applyNumberFormat="1" applyFont="1" applyFill="1" applyBorder="1" applyAlignment="1">
      <alignment horizontal="center" vertical="center"/>
    </xf>
    <xf numFmtId="4" fontId="2" fillId="22" borderId="14" xfId="0" applyNumberFormat="1" applyFont="1" applyFill="1" applyBorder="1"/>
    <xf numFmtId="4" fontId="20" fillId="22" borderId="14" xfId="0" applyNumberFormat="1" applyFont="1" applyFill="1" applyBorder="1"/>
    <xf numFmtId="0" fontId="0" fillId="18" borderId="2" xfId="0" applyFont="1" applyFill="1" applyBorder="1"/>
    <xf numFmtId="0" fontId="0" fillId="18" borderId="3" xfId="0" applyFont="1" applyFill="1" applyBorder="1"/>
    <xf numFmtId="0" fontId="15" fillId="17" borderId="3" xfId="0" applyFont="1" applyFill="1" applyBorder="1" applyAlignment="1">
      <alignment horizontal="center" vertical="center" wrapText="1"/>
    </xf>
    <xf numFmtId="4" fontId="2" fillId="18" borderId="3" xfId="0" applyNumberFormat="1" applyFont="1" applyFill="1" applyBorder="1"/>
    <xf numFmtId="4" fontId="20" fillId="18" borderId="4" xfId="0" applyNumberFormat="1" applyFont="1" applyFill="1" applyBorder="1"/>
    <xf numFmtId="0" fontId="9" fillId="2" borderId="0" xfId="0" applyFont="1" applyFill="1" applyBorder="1" applyAlignment="1">
      <alignment horizontal="left" vertical="center" wrapText="1"/>
    </xf>
    <xf numFmtId="0" fontId="15" fillId="8" borderId="7" xfId="0" applyFont="1" applyFill="1" applyBorder="1" applyAlignment="1">
      <alignment horizontal="center" vertical="center" wrapText="1"/>
    </xf>
    <xf numFmtId="2" fontId="0" fillId="0" borderId="7" xfId="0" applyNumberFormat="1" applyFont="1" applyBorder="1" applyAlignment="1">
      <alignment horizontal="right" indent="2"/>
    </xf>
    <xf numFmtId="0" fontId="0" fillId="0" borderId="7" xfId="0" applyFont="1" applyBorder="1"/>
    <xf numFmtId="0" fontId="0" fillId="0" borderId="0" xfId="0" applyFont="1" applyBorder="1"/>
    <xf numFmtId="0" fontId="15" fillId="12" borderId="7" xfId="0" applyFont="1" applyFill="1" applyBorder="1" applyAlignment="1">
      <alignment horizontal="center" vertical="center" wrapText="1"/>
    </xf>
    <xf numFmtId="2" fontId="0" fillId="0" borderId="7" xfId="0" applyNumberFormat="1" applyFont="1" applyBorder="1"/>
    <xf numFmtId="0" fontId="15" fillId="12" borderId="29" xfId="0" applyFont="1" applyFill="1" applyBorder="1" applyAlignment="1">
      <alignment vertical="center" wrapText="1"/>
    </xf>
    <xf numFmtId="0" fontId="15" fillId="12" borderId="32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15" fillId="6" borderId="41" xfId="0" applyFont="1" applyFill="1" applyBorder="1" applyAlignment="1">
      <alignment horizontal="center" vertical="center" wrapText="1"/>
    </xf>
    <xf numFmtId="2" fontId="0" fillId="0" borderId="0" xfId="0" applyNumberFormat="1" applyFont="1" applyAlignment="1">
      <alignment horizontal="right" indent="2"/>
    </xf>
    <xf numFmtId="4" fontId="0" fillId="0" borderId="7" xfId="0" applyNumberFormat="1" applyFont="1" applyBorder="1"/>
    <xf numFmtId="0" fontId="0" fillId="0" borderId="37" xfId="0" applyFont="1" applyBorder="1"/>
    <xf numFmtId="0" fontId="16" fillId="0" borderId="0" xfId="0" applyFont="1" applyFill="1" applyBorder="1" applyAlignment="1">
      <alignment horizontal="center" vertical="center" wrapText="1"/>
    </xf>
    <xf numFmtId="0" fontId="21" fillId="15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14" fillId="3" borderId="29" xfId="0" applyFont="1" applyFill="1" applyBorder="1" applyAlignment="1">
      <alignment horizontal="center" wrapText="1"/>
    </xf>
    <xf numFmtId="2" fontId="20" fillId="11" borderId="7" xfId="0" applyNumberFormat="1" applyFont="1" applyFill="1" applyBorder="1" applyAlignment="1">
      <alignment horizontal="right" indent="2"/>
    </xf>
    <xf numFmtId="4" fontId="7" fillId="11" borderId="7" xfId="0" applyNumberFormat="1" applyFont="1" applyFill="1" applyBorder="1"/>
    <xf numFmtId="2" fontId="16" fillId="14" borderId="13" xfId="0" applyNumberFormat="1" applyFont="1" applyFill="1" applyBorder="1" applyAlignment="1">
      <alignment horizontal="center" vertical="center"/>
    </xf>
    <xf numFmtId="2" fontId="15" fillId="14" borderId="13" xfId="0" applyNumberFormat="1" applyFont="1" applyFill="1" applyBorder="1" applyAlignment="1">
      <alignment horizontal="center" vertical="center"/>
    </xf>
    <xf numFmtId="4" fontId="16" fillId="14" borderId="13" xfId="0" applyNumberFormat="1" applyFont="1" applyFill="1" applyBorder="1" applyAlignment="1">
      <alignment horizontal="center" vertical="center"/>
    </xf>
    <xf numFmtId="2" fontId="7" fillId="11" borderId="7" xfId="0" applyNumberFormat="1" applyFont="1" applyFill="1" applyBorder="1" applyAlignment="1">
      <alignment horizontal="right" indent="2"/>
    </xf>
    <xf numFmtId="2" fontId="15" fillId="11" borderId="7" xfId="0" applyNumberFormat="1" applyFont="1" applyFill="1" applyBorder="1" applyAlignment="1">
      <alignment horizontal="right" indent="2"/>
    </xf>
    <xf numFmtId="2" fontId="20" fillId="22" borderId="7" xfId="0" applyNumberFormat="1" applyFont="1" applyFill="1" applyBorder="1" applyAlignment="1">
      <alignment horizontal="right" indent="2"/>
    </xf>
    <xf numFmtId="2" fontId="15" fillId="22" borderId="7" xfId="0" applyNumberFormat="1" applyFont="1" applyFill="1" applyBorder="1"/>
    <xf numFmtId="2" fontId="9" fillId="14" borderId="13" xfId="0" applyNumberFormat="1" applyFont="1" applyFill="1" applyBorder="1" applyAlignment="1">
      <alignment horizontal="center" vertical="center"/>
    </xf>
    <xf numFmtId="2" fontId="9" fillId="10" borderId="13" xfId="0" applyNumberFormat="1" applyFont="1" applyFill="1" applyBorder="1" applyAlignment="1">
      <alignment horizontal="center" vertical="center"/>
    </xf>
    <xf numFmtId="0" fontId="15" fillId="6" borderId="15" xfId="0" applyFont="1" applyFill="1" applyBorder="1" applyAlignment="1">
      <alignment vertical="center" wrapText="1"/>
    </xf>
    <xf numFmtId="0" fontId="15" fillId="6" borderId="28" xfId="0" applyFont="1" applyFill="1" applyBorder="1" applyAlignment="1">
      <alignment horizontal="center" vertical="center" wrapText="1"/>
    </xf>
    <xf numFmtId="0" fontId="15" fillId="6" borderId="14" xfId="0" applyFont="1" applyFill="1" applyBorder="1" applyAlignment="1">
      <alignment horizontal="center" vertical="center" wrapText="1"/>
    </xf>
    <xf numFmtId="2" fontId="16" fillId="14" borderId="19" xfId="0" applyNumberFormat="1" applyFont="1" applyFill="1" applyBorder="1" applyAlignment="1">
      <alignment horizontal="center" vertical="center"/>
    </xf>
    <xf numFmtId="2" fontId="7" fillId="11" borderId="14" xfId="0" applyNumberFormat="1" applyFont="1" applyFill="1" applyBorder="1" applyAlignment="1">
      <alignment horizontal="right" indent="2"/>
    </xf>
    <xf numFmtId="2" fontId="7" fillId="22" borderId="14" xfId="0" applyNumberFormat="1" applyFont="1" applyFill="1" applyBorder="1"/>
    <xf numFmtId="2" fontId="9" fillId="14" borderId="25" xfId="0" applyNumberFormat="1" applyFont="1" applyFill="1" applyBorder="1" applyAlignment="1">
      <alignment horizontal="center" vertical="center"/>
    </xf>
    <xf numFmtId="0" fontId="15" fillId="8" borderId="14" xfId="0" applyFont="1" applyFill="1" applyBorder="1" applyAlignment="1">
      <alignment horizontal="center" vertical="center" wrapText="1"/>
    </xf>
    <xf numFmtId="0" fontId="15" fillId="12" borderId="15" xfId="0" applyFont="1" applyFill="1" applyBorder="1" applyAlignment="1">
      <alignment horizontal="center" vertical="center" wrapText="1"/>
    </xf>
    <xf numFmtId="0" fontId="15" fillId="12" borderId="49" xfId="0" applyFont="1" applyFill="1" applyBorder="1" applyAlignment="1">
      <alignment horizontal="center" vertical="center" wrapText="1"/>
    </xf>
    <xf numFmtId="0" fontId="15" fillId="12" borderId="37" xfId="0" applyFont="1" applyFill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right" indent="2"/>
    </xf>
    <xf numFmtId="2" fontId="20" fillId="13" borderId="14" xfId="0" applyNumberFormat="1" applyFont="1" applyFill="1" applyBorder="1"/>
    <xf numFmtId="2" fontId="20" fillId="11" borderId="14" xfId="0" applyNumberFormat="1" applyFont="1" applyFill="1" applyBorder="1"/>
    <xf numFmtId="2" fontId="20" fillId="11" borderId="14" xfId="0" applyNumberFormat="1" applyFont="1" applyFill="1" applyBorder="1" applyAlignment="1">
      <alignment horizontal="right" indent="2"/>
    </xf>
    <xf numFmtId="2" fontId="20" fillId="22" borderId="14" xfId="0" applyNumberFormat="1" applyFont="1" applyFill="1" applyBorder="1" applyAlignment="1">
      <alignment horizontal="right" indent="2"/>
    </xf>
    <xf numFmtId="2" fontId="20" fillId="22" borderId="14" xfId="0" applyNumberFormat="1" applyFont="1" applyFill="1" applyBorder="1"/>
    <xf numFmtId="0" fontId="0" fillId="18" borderId="54" xfId="0" applyFont="1" applyFill="1" applyBorder="1"/>
    <xf numFmtId="2" fontId="0" fillId="18" borderId="54" xfId="0" applyNumberFormat="1" applyFont="1" applyFill="1" applyBorder="1"/>
    <xf numFmtId="2" fontId="0" fillId="18" borderId="51" xfId="0" applyNumberFormat="1" applyFont="1" applyFill="1" applyBorder="1"/>
    <xf numFmtId="9" fontId="0" fillId="0" borderId="7" xfId="1" applyFont="1" applyBorder="1" applyAlignment="1">
      <alignment horizontal="right" indent="2"/>
    </xf>
    <xf numFmtId="2" fontId="0" fillId="0" borderId="0" xfId="0" applyNumberFormat="1" applyBorder="1"/>
    <xf numFmtId="4" fontId="26" fillId="11" borderId="0" xfId="0" applyNumberFormat="1" applyFont="1" applyFill="1"/>
    <xf numFmtId="4" fontId="10" fillId="24" borderId="6" xfId="0" applyNumberFormat="1" applyFont="1" applyFill="1" applyBorder="1" applyAlignment="1">
      <alignment horizontal="center" wrapText="1"/>
    </xf>
    <xf numFmtId="4" fontId="10" fillId="24" borderId="2" xfId="0" applyNumberFormat="1" applyFont="1" applyFill="1" applyBorder="1" applyAlignment="1">
      <alignment horizontal="center" wrapText="1"/>
    </xf>
    <xf numFmtId="4" fontId="11" fillId="8" borderId="10" xfId="0" applyNumberFormat="1" applyFont="1" applyFill="1" applyBorder="1" applyAlignment="1">
      <alignment horizontal="center" vertical="center" wrapText="1"/>
    </xf>
    <xf numFmtId="4" fontId="11" fillId="8" borderId="20" xfId="0" applyNumberFormat="1" applyFont="1" applyFill="1" applyBorder="1" applyAlignment="1">
      <alignment horizontal="center" vertical="center" wrapText="1"/>
    </xf>
    <xf numFmtId="4" fontId="12" fillId="19" borderId="37" xfId="0" applyNumberFormat="1" applyFont="1" applyFill="1" applyBorder="1" applyAlignment="1">
      <alignment wrapText="1"/>
    </xf>
    <xf numFmtId="4" fontId="12" fillId="14" borderId="13" xfId="0" applyNumberFormat="1" applyFont="1" applyFill="1" applyBorder="1" applyAlignment="1">
      <alignment horizontal="center" vertical="center"/>
    </xf>
    <xf numFmtId="4" fontId="25" fillId="11" borderId="13" xfId="0" applyNumberFormat="1" applyFont="1" applyFill="1" applyBorder="1"/>
    <xf numFmtId="4" fontId="25" fillId="22" borderId="7" xfId="0" applyNumberFormat="1" applyFont="1" applyFill="1" applyBorder="1"/>
    <xf numFmtId="4" fontId="11" fillId="8" borderId="24" xfId="0" applyNumberFormat="1" applyFont="1" applyFill="1" applyBorder="1" applyAlignment="1">
      <alignment horizontal="center" vertical="center" wrapText="1"/>
    </xf>
    <xf numFmtId="4" fontId="11" fillId="8" borderId="25" xfId="0" applyNumberFormat="1" applyFont="1" applyFill="1" applyBorder="1" applyAlignment="1">
      <alignment horizontal="center" vertical="center" wrapText="1"/>
    </xf>
    <xf numFmtId="4" fontId="12" fillId="19" borderId="7" xfId="0" applyNumberFormat="1" applyFont="1" applyFill="1" applyBorder="1" applyAlignment="1">
      <alignment wrapText="1"/>
    </xf>
    <xf numFmtId="4" fontId="11" fillId="8" borderId="27" xfId="0" applyNumberFormat="1" applyFont="1" applyFill="1" applyBorder="1" applyAlignment="1">
      <alignment vertical="center" wrapText="1"/>
    </xf>
    <xf numFmtId="4" fontId="11" fillId="8" borderId="15" xfId="0" applyNumberFormat="1" applyFont="1" applyFill="1" applyBorder="1" applyAlignment="1">
      <alignment vertical="center" wrapText="1"/>
    </xf>
    <xf numFmtId="4" fontId="12" fillId="8" borderId="27" xfId="0" applyNumberFormat="1" applyFont="1" applyFill="1" applyBorder="1" applyAlignment="1">
      <alignment horizontal="center" vertical="center" wrapText="1"/>
    </xf>
    <xf numFmtId="4" fontId="11" fillId="8" borderId="28" xfId="0" applyNumberFormat="1" applyFont="1" applyFill="1" applyBorder="1" applyAlignment="1">
      <alignment horizontal="center" vertical="center" wrapText="1"/>
    </xf>
    <xf numFmtId="4" fontId="11" fillId="8" borderId="27" xfId="0" applyNumberFormat="1" applyFont="1" applyFill="1" applyBorder="1" applyAlignment="1">
      <alignment horizontal="center" vertical="center" wrapText="1"/>
    </xf>
    <xf numFmtId="4" fontId="11" fillId="8" borderId="30" xfId="0" applyNumberFormat="1" applyFont="1" applyFill="1" applyBorder="1" applyAlignment="1">
      <alignment horizontal="center" vertical="center" wrapText="1"/>
    </xf>
    <xf numFmtId="4" fontId="11" fillId="8" borderId="31" xfId="0" applyNumberFormat="1" applyFont="1" applyFill="1" applyBorder="1" applyAlignment="1">
      <alignment horizontal="center" vertical="center" wrapText="1"/>
    </xf>
    <xf numFmtId="4" fontId="10" fillId="9" borderId="15" xfId="0" applyNumberFormat="1" applyFont="1" applyFill="1" applyBorder="1" applyAlignment="1">
      <alignment horizontal="center" vertical="center" wrapText="1"/>
    </xf>
    <xf numFmtId="4" fontId="8" fillId="14" borderId="13" xfId="0" applyNumberFormat="1" applyFont="1" applyFill="1" applyBorder="1" applyAlignment="1">
      <alignment horizontal="center" vertical="center"/>
    </xf>
    <xf numFmtId="4" fontId="8" fillId="14" borderId="0" xfId="0" applyNumberFormat="1" applyFont="1" applyFill="1" applyBorder="1" applyAlignment="1">
      <alignment horizontal="center" vertical="center"/>
    </xf>
    <xf numFmtId="4" fontId="26" fillId="22" borderId="7" xfId="0" applyNumberFormat="1" applyFont="1" applyFill="1" applyBorder="1"/>
    <xf numFmtId="4" fontId="11" fillId="12" borderId="10" xfId="0" applyNumberFormat="1" applyFont="1" applyFill="1" applyBorder="1" applyAlignment="1">
      <alignment horizontal="center" vertical="center" wrapText="1"/>
    </xf>
    <xf numFmtId="4" fontId="11" fillId="12" borderId="20" xfId="0" applyNumberFormat="1" applyFont="1" applyFill="1" applyBorder="1" applyAlignment="1">
      <alignment horizontal="center" vertical="center" wrapText="1"/>
    </xf>
    <xf numFmtId="4" fontId="12" fillId="23" borderId="7" xfId="0" applyNumberFormat="1" applyFont="1" applyFill="1" applyBorder="1"/>
    <xf numFmtId="4" fontId="11" fillId="12" borderId="36" xfId="0" applyNumberFormat="1" applyFont="1" applyFill="1" applyBorder="1" applyAlignment="1">
      <alignment horizontal="center" vertical="center" wrapText="1"/>
    </xf>
    <xf numFmtId="4" fontId="11" fillId="12" borderId="25" xfId="0" applyNumberFormat="1" applyFont="1" applyFill="1" applyBorder="1" applyAlignment="1">
      <alignment horizontal="center" vertical="center" wrapText="1"/>
    </xf>
    <xf numFmtId="4" fontId="11" fillId="12" borderId="27" xfId="0" applyNumberFormat="1" applyFont="1" applyFill="1" applyBorder="1" applyAlignment="1">
      <alignment horizontal="center" vertical="center" wrapText="1"/>
    </xf>
    <xf numFmtId="4" fontId="11" fillId="12" borderId="40" xfId="0" applyNumberFormat="1" applyFont="1" applyFill="1" applyBorder="1" applyAlignment="1">
      <alignment horizontal="center" vertical="center" wrapText="1"/>
    </xf>
    <xf numFmtId="4" fontId="12" fillId="12" borderId="36" xfId="0" applyNumberFormat="1" applyFont="1" applyFill="1" applyBorder="1" applyAlignment="1">
      <alignment horizontal="center" vertical="center" wrapText="1"/>
    </xf>
    <xf numFmtId="4" fontId="11" fillId="12" borderId="39" xfId="0" applyNumberFormat="1" applyFont="1" applyFill="1" applyBorder="1" applyAlignment="1">
      <alignment horizontal="center" vertical="center" wrapText="1"/>
    </xf>
    <xf numFmtId="4" fontId="11" fillId="12" borderId="28" xfId="0" applyNumberFormat="1" applyFont="1" applyFill="1" applyBorder="1" applyAlignment="1">
      <alignment horizontal="center" vertical="center" wrapText="1"/>
    </xf>
    <xf numFmtId="4" fontId="11" fillId="12" borderId="36" xfId="0" applyNumberFormat="1" applyFont="1" applyFill="1" applyBorder="1" applyAlignment="1">
      <alignment vertical="center" wrapText="1"/>
    </xf>
    <xf numFmtId="4" fontId="11" fillId="12" borderId="15" xfId="0" applyNumberFormat="1" applyFont="1" applyFill="1" applyBorder="1" applyAlignment="1">
      <alignment vertical="center" wrapText="1"/>
    </xf>
    <xf numFmtId="4" fontId="11" fillId="12" borderId="29" xfId="0" applyNumberFormat="1" applyFont="1" applyFill="1" applyBorder="1" applyAlignment="1">
      <alignment vertical="center" wrapText="1"/>
    </xf>
    <xf numFmtId="4" fontId="11" fillId="12" borderId="32" xfId="0" applyNumberFormat="1" applyFont="1" applyFill="1" applyBorder="1" applyAlignment="1">
      <alignment horizontal="center" vertical="center" wrapText="1"/>
    </xf>
    <xf numFmtId="4" fontId="10" fillId="10" borderId="15" xfId="0" applyNumberFormat="1" applyFont="1" applyFill="1" applyBorder="1" applyAlignment="1">
      <alignment horizontal="center" vertical="center" wrapText="1"/>
    </xf>
    <xf numFmtId="4" fontId="11" fillId="6" borderId="10" xfId="0" applyNumberFormat="1" applyFont="1" applyFill="1" applyBorder="1" applyAlignment="1">
      <alignment horizontal="center" vertical="center" wrapText="1"/>
    </xf>
    <xf numFmtId="4" fontId="11" fillId="6" borderId="15" xfId="0" applyNumberFormat="1" applyFont="1" applyFill="1" applyBorder="1" applyAlignment="1">
      <alignment horizontal="center" vertical="center" wrapText="1"/>
    </xf>
    <xf numFmtId="4" fontId="11" fillId="6" borderId="21" xfId="0" applyNumberFormat="1" applyFont="1" applyFill="1" applyBorder="1" applyAlignment="1">
      <alignment horizontal="center" vertical="center" wrapText="1"/>
    </xf>
    <xf numFmtId="4" fontId="12" fillId="20" borderId="7" xfId="0" applyNumberFormat="1" applyFont="1" applyFill="1" applyBorder="1"/>
    <xf numFmtId="4" fontId="11" fillId="6" borderId="26" xfId="0" applyNumberFormat="1" applyFont="1" applyFill="1" applyBorder="1" applyAlignment="1">
      <alignment horizontal="center" vertical="center" wrapText="1"/>
    </xf>
    <xf numFmtId="4" fontId="11" fillId="6" borderId="29" xfId="0" applyNumberFormat="1" applyFont="1" applyFill="1" applyBorder="1" applyAlignment="1">
      <alignment horizontal="center" vertical="center" wrapText="1"/>
    </xf>
    <xf numFmtId="4" fontId="11" fillId="6" borderId="12" xfId="0" applyNumberFormat="1" applyFont="1" applyFill="1" applyBorder="1" applyAlignment="1">
      <alignment horizontal="center" vertical="center" wrapText="1"/>
    </xf>
    <xf numFmtId="4" fontId="11" fillId="6" borderId="15" xfId="0" applyNumberFormat="1" applyFont="1" applyFill="1" applyBorder="1" applyAlignment="1">
      <alignment vertical="center" wrapText="1"/>
    </xf>
    <xf numFmtId="4" fontId="11" fillId="6" borderId="18" xfId="0" applyNumberFormat="1" applyFont="1" applyFill="1" applyBorder="1" applyAlignment="1">
      <alignment horizontal="center" vertical="center" wrapText="1"/>
    </xf>
    <xf numFmtId="4" fontId="12" fillId="20" borderId="14" xfId="0" applyNumberFormat="1" applyFont="1" applyFill="1" applyBorder="1"/>
    <xf numFmtId="4" fontId="12" fillId="14" borderId="19" xfId="0" applyNumberFormat="1" applyFont="1" applyFill="1" applyBorder="1" applyAlignment="1">
      <alignment horizontal="center" vertical="center"/>
    </xf>
    <xf numFmtId="4" fontId="25" fillId="11" borderId="19" xfId="0" applyNumberFormat="1" applyFont="1" applyFill="1" applyBorder="1"/>
    <xf numFmtId="4" fontId="25" fillId="22" borderId="14" xfId="0" applyNumberFormat="1" applyFont="1" applyFill="1" applyBorder="1"/>
    <xf numFmtId="4" fontId="25" fillId="11" borderId="2" xfId="0" applyNumberFormat="1" applyFont="1" applyFill="1" applyBorder="1"/>
    <xf numFmtId="4" fontId="25" fillId="11" borderId="3" xfId="0" applyNumberFormat="1" applyFont="1" applyFill="1" applyBorder="1"/>
    <xf numFmtId="4" fontId="26" fillId="11" borderId="3" xfId="0" applyNumberFormat="1" applyFont="1" applyFill="1" applyBorder="1"/>
    <xf numFmtId="4" fontId="25" fillId="11" borderId="0" xfId="0" applyNumberFormat="1" applyFont="1" applyFill="1" applyBorder="1"/>
    <xf numFmtId="4" fontId="25" fillId="18" borderId="1" xfId="0" applyNumberFormat="1" applyFont="1" applyFill="1" applyBorder="1"/>
    <xf numFmtId="4" fontId="25" fillId="18" borderId="5" xfId="0" applyNumberFormat="1" applyFont="1" applyFill="1" applyBorder="1"/>
    <xf numFmtId="4" fontId="25" fillId="13" borderId="7" xfId="0" applyNumberFormat="1" applyFont="1" applyFill="1" applyBorder="1"/>
    <xf numFmtId="4" fontId="25" fillId="11" borderId="7" xfId="0" applyNumberFormat="1" applyFont="1" applyFill="1" applyBorder="1"/>
    <xf numFmtId="4" fontId="26" fillId="11" borderId="7" xfId="0" applyNumberFormat="1" applyFont="1" applyFill="1" applyBorder="1"/>
    <xf numFmtId="4" fontId="7" fillId="0" borderId="0" xfId="0" applyNumberFormat="1" applyFont="1"/>
    <xf numFmtId="4" fontId="14" fillId="3" borderId="6" xfId="0" applyNumberFormat="1" applyFont="1" applyFill="1" applyBorder="1" applyAlignment="1">
      <alignment horizontal="center" wrapText="1"/>
    </xf>
    <xf numFmtId="4" fontId="15" fillId="8" borderId="10" xfId="0" applyNumberFormat="1" applyFont="1" applyFill="1" applyBorder="1" applyAlignment="1">
      <alignment horizontal="center" vertical="center" wrapText="1"/>
    </xf>
    <xf numFmtId="4" fontId="15" fillId="8" borderId="20" xfId="0" applyNumberFormat="1" applyFont="1" applyFill="1" applyBorder="1" applyAlignment="1">
      <alignment horizontal="center" vertical="center" wrapText="1"/>
    </xf>
    <xf numFmtId="4" fontId="15" fillId="8" borderId="7" xfId="0" applyNumberFormat="1" applyFont="1" applyFill="1" applyBorder="1" applyAlignment="1">
      <alignment horizontal="center" vertical="center" wrapText="1"/>
    </xf>
    <xf numFmtId="4" fontId="15" fillId="8" borderId="24" xfId="0" applyNumberFormat="1" applyFont="1" applyFill="1" applyBorder="1" applyAlignment="1">
      <alignment horizontal="center" vertical="center" wrapText="1"/>
    </xf>
    <xf numFmtId="4" fontId="15" fillId="8" borderId="25" xfId="0" applyNumberFormat="1" applyFont="1" applyFill="1" applyBorder="1" applyAlignment="1">
      <alignment horizontal="center" vertical="center" wrapText="1"/>
    </xf>
    <xf numFmtId="4" fontId="15" fillId="8" borderId="13" xfId="0" applyNumberFormat="1" applyFont="1" applyFill="1" applyBorder="1" applyAlignment="1">
      <alignment horizontal="center" vertical="center" wrapText="1"/>
    </xf>
    <xf numFmtId="4" fontId="15" fillId="8" borderId="27" xfId="0" applyNumberFormat="1" applyFont="1" applyFill="1" applyBorder="1" applyAlignment="1">
      <alignment vertical="center" wrapText="1"/>
    </xf>
    <xf numFmtId="4" fontId="15" fillId="8" borderId="15" xfId="0" applyNumberFormat="1" applyFont="1" applyFill="1" applyBorder="1" applyAlignment="1">
      <alignment vertical="center" wrapText="1"/>
    </xf>
    <xf numFmtId="4" fontId="16" fillId="8" borderId="27" xfId="0" applyNumberFormat="1" applyFont="1" applyFill="1" applyBorder="1" applyAlignment="1">
      <alignment horizontal="center" vertical="center" wrapText="1"/>
    </xf>
    <xf numFmtId="4" fontId="15" fillId="8" borderId="18" xfId="0" applyNumberFormat="1" applyFont="1" applyFill="1" applyBorder="1" applyAlignment="1">
      <alignment horizontal="center" vertical="center" wrapText="1"/>
    </xf>
    <xf numFmtId="4" fontId="15" fillId="8" borderId="27" xfId="0" applyNumberFormat="1" applyFont="1" applyFill="1" applyBorder="1" applyAlignment="1">
      <alignment horizontal="center" vertical="center" wrapText="1"/>
    </xf>
    <xf numFmtId="4" fontId="14" fillId="9" borderId="15" xfId="0" applyNumberFormat="1" applyFont="1" applyFill="1" applyBorder="1" applyAlignment="1">
      <alignment horizontal="center" vertical="center" wrapText="1"/>
    </xf>
    <xf numFmtId="4" fontId="15" fillId="12" borderId="7" xfId="0" applyNumberFormat="1" applyFont="1" applyFill="1" applyBorder="1" applyAlignment="1">
      <alignment horizontal="center" vertical="center" wrapText="1"/>
    </xf>
    <xf numFmtId="4" fontId="15" fillId="12" borderId="36" xfId="0" applyNumberFormat="1" applyFont="1" applyFill="1" applyBorder="1" applyAlignment="1">
      <alignment horizontal="center" vertical="center" wrapText="1"/>
    </xf>
    <xf numFmtId="4" fontId="15" fillId="12" borderId="25" xfId="0" applyNumberFormat="1" applyFont="1" applyFill="1" applyBorder="1" applyAlignment="1">
      <alignment horizontal="center" vertical="center" wrapText="1"/>
    </xf>
    <xf numFmtId="4" fontId="15" fillId="12" borderId="13" xfId="0" applyNumberFormat="1" applyFont="1" applyFill="1" applyBorder="1" applyAlignment="1">
      <alignment horizontal="center" vertical="center" wrapText="1"/>
    </xf>
    <xf numFmtId="4" fontId="15" fillId="12" borderId="27" xfId="0" applyNumberFormat="1" applyFont="1" applyFill="1" applyBorder="1" applyAlignment="1">
      <alignment horizontal="center" vertical="center" wrapText="1"/>
    </xf>
    <xf numFmtId="4" fontId="15" fillId="12" borderId="40" xfId="0" applyNumberFormat="1" applyFont="1" applyFill="1" applyBorder="1" applyAlignment="1">
      <alignment horizontal="center" vertical="center" wrapText="1"/>
    </xf>
    <xf numFmtId="4" fontId="16" fillId="12" borderId="36" xfId="0" applyNumberFormat="1" applyFont="1" applyFill="1" applyBorder="1" applyAlignment="1">
      <alignment horizontal="center" vertical="center" wrapText="1"/>
    </xf>
    <xf numFmtId="4" fontId="15" fillId="12" borderId="39" xfId="0" applyNumberFormat="1" applyFont="1" applyFill="1" applyBorder="1" applyAlignment="1">
      <alignment horizontal="center" vertical="center" wrapText="1"/>
    </xf>
    <xf numFmtId="4" fontId="15" fillId="12" borderId="28" xfId="0" applyNumberFormat="1" applyFont="1" applyFill="1" applyBorder="1" applyAlignment="1">
      <alignment horizontal="center" vertical="center" wrapText="1"/>
    </xf>
    <xf numFmtId="4" fontId="15" fillId="12" borderId="36" xfId="0" applyNumberFormat="1" applyFont="1" applyFill="1" applyBorder="1" applyAlignment="1">
      <alignment vertical="center" wrapText="1"/>
    </xf>
    <xf numFmtId="4" fontId="15" fillId="12" borderId="15" xfId="0" applyNumberFormat="1" applyFont="1" applyFill="1" applyBorder="1" applyAlignment="1">
      <alignment vertical="center" wrapText="1"/>
    </xf>
    <xf numFmtId="4" fontId="15" fillId="12" borderId="48" xfId="0" applyNumberFormat="1" applyFont="1" applyFill="1" applyBorder="1" applyAlignment="1">
      <alignment horizontal="center" vertical="center" wrapText="1"/>
    </xf>
    <xf numFmtId="4" fontId="15" fillId="12" borderId="19" xfId="0" applyNumberFormat="1" applyFont="1" applyFill="1" applyBorder="1" applyAlignment="1">
      <alignment horizontal="center" vertical="center" wrapText="1"/>
    </xf>
    <xf numFmtId="4" fontId="15" fillId="12" borderId="14" xfId="0" applyNumberFormat="1" applyFont="1" applyFill="1" applyBorder="1" applyAlignment="1">
      <alignment horizontal="center" vertical="center" wrapText="1"/>
    </xf>
    <xf numFmtId="4" fontId="14" fillId="10" borderId="7" xfId="0" applyNumberFormat="1" applyFont="1" applyFill="1" applyBorder="1" applyAlignment="1">
      <alignment horizontal="center" vertical="center" wrapText="1"/>
    </xf>
    <xf numFmtId="4" fontId="15" fillId="6" borderId="15" xfId="0" applyNumberFormat="1" applyFont="1" applyFill="1" applyBorder="1" applyAlignment="1">
      <alignment horizontal="center" vertical="center" wrapText="1"/>
    </xf>
    <xf numFmtId="4" fontId="15" fillId="6" borderId="57" xfId="0" applyNumberFormat="1" applyFont="1" applyFill="1" applyBorder="1" applyAlignment="1">
      <alignment horizontal="center" vertical="center" wrapText="1"/>
    </xf>
    <xf numFmtId="4" fontId="15" fillId="6" borderId="37" xfId="0" applyNumberFormat="1" applyFont="1" applyFill="1" applyBorder="1" applyAlignment="1">
      <alignment horizontal="center" vertical="center" wrapText="1"/>
    </xf>
    <xf numFmtId="4" fontId="15" fillId="6" borderId="26" xfId="0" applyNumberFormat="1" applyFont="1" applyFill="1" applyBorder="1" applyAlignment="1">
      <alignment horizontal="center" vertical="center" wrapText="1"/>
    </xf>
    <xf numFmtId="4" fontId="15" fillId="6" borderId="29" xfId="0" applyNumberFormat="1" applyFont="1" applyFill="1" applyBorder="1" applyAlignment="1">
      <alignment horizontal="center" vertical="center" wrapText="1"/>
    </xf>
    <xf numFmtId="4" fontId="15" fillId="6" borderId="12" xfId="0" applyNumberFormat="1" applyFont="1" applyFill="1" applyBorder="1" applyAlignment="1">
      <alignment horizontal="center" vertical="center" wrapText="1"/>
    </xf>
    <xf numFmtId="4" fontId="15" fillId="6" borderId="7" xfId="0" applyNumberFormat="1" applyFont="1" applyFill="1" applyBorder="1" applyAlignment="1">
      <alignment horizontal="center" vertical="center" wrapText="1"/>
    </xf>
    <xf numFmtId="4" fontId="15" fillId="6" borderId="15" xfId="0" applyNumberFormat="1" applyFont="1" applyFill="1" applyBorder="1" applyAlignment="1">
      <alignment vertical="center" wrapText="1"/>
    </xf>
    <xf numFmtId="4" fontId="15" fillId="6" borderId="18" xfId="0" applyNumberFormat="1" applyFont="1" applyFill="1" applyBorder="1" applyAlignment="1">
      <alignment horizontal="center" vertical="center" wrapText="1"/>
    </xf>
    <xf numFmtId="4" fontId="15" fillId="6" borderId="14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4" fontId="20" fillId="0" borderId="0" xfId="0" applyNumberFormat="1" applyFont="1"/>
    <xf numFmtId="4" fontId="9" fillId="15" borderId="3" xfId="0" applyNumberFormat="1" applyFont="1" applyFill="1" applyBorder="1" applyAlignment="1">
      <alignment horizontal="center" vertical="center" wrapText="1"/>
    </xf>
    <xf numFmtId="4" fontId="20" fillId="0" borderId="4" xfId="0" applyNumberFormat="1" applyFont="1" applyBorder="1"/>
    <xf numFmtId="4" fontId="16" fillId="14" borderId="23" xfId="0" applyNumberFormat="1" applyFont="1" applyFill="1" applyBorder="1" applyAlignment="1">
      <alignment horizontal="center" vertical="center"/>
    </xf>
    <xf numFmtId="4" fontId="16" fillId="14" borderId="33" xfId="0" applyNumberFormat="1" applyFont="1" applyFill="1" applyBorder="1" applyAlignment="1">
      <alignment horizontal="center" vertical="center"/>
    </xf>
    <xf numFmtId="4" fontId="16" fillId="14" borderId="35" xfId="0" applyNumberFormat="1" applyFont="1" applyFill="1" applyBorder="1" applyAlignment="1">
      <alignment horizontal="center" vertical="center"/>
    </xf>
    <xf numFmtId="4" fontId="16" fillId="14" borderId="38" xfId="0" applyNumberFormat="1" applyFont="1" applyFill="1" applyBorder="1" applyAlignment="1">
      <alignment horizontal="center" vertical="center"/>
    </xf>
    <xf numFmtId="4" fontId="16" fillId="14" borderId="19" xfId="0" applyNumberFormat="1" applyFont="1" applyFill="1" applyBorder="1" applyAlignment="1">
      <alignment horizontal="center" vertical="center"/>
    </xf>
    <xf numFmtId="4" fontId="7" fillId="27" borderId="7" xfId="0" applyNumberFormat="1" applyFont="1" applyFill="1" applyBorder="1"/>
    <xf numFmtId="4" fontId="7" fillId="27" borderId="14" xfId="0" applyNumberFormat="1" applyFont="1" applyFill="1" applyBorder="1"/>
    <xf numFmtId="4" fontId="7" fillId="11" borderId="14" xfId="0" applyNumberFormat="1" applyFont="1" applyFill="1" applyBorder="1"/>
    <xf numFmtId="4" fontId="16" fillId="14" borderId="14" xfId="0" applyNumberFormat="1" applyFont="1" applyFill="1" applyBorder="1" applyAlignment="1">
      <alignment horizontal="center" vertical="center"/>
    </xf>
    <xf numFmtId="4" fontId="7" fillId="11" borderId="37" xfId="0" applyNumberFormat="1" applyFont="1" applyFill="1" applyBorder="1"/>
    <xf numFmtId="4" fontId="7" fillId="27" borderId="37" xfId="0" applyNumberFormat="1" applyFont="1" applyFill="1" applyBorder="1"/>
    <xf numFmtId="4" fontId="9" fillId="14" borderId="2" xfId="0" applyNumberFormat="1" applyFont="1" applyFill="1" applyBorder="1" applyAlignment="1">
      <alignment horizontal="center" vertical="center"/>
    </xf>
    <xf numFmtId="4" fontId="9" fillId="10" borderId="58" xfId="0" applyNumberFormat="1" applyFont="1" applyFill="1" applyBorder="1" applyAlignment="1">
      <alignment horizontal="center" vertical="center"/>
    </xf>
    <xf numFmtId="4" fontId="9" fillId="26" borderId="58" xfId="0" applyNumberFormat="1" applyFont="1" applyFill="1" applyBorder="1" applyAlignment="1">
      <alignment horizontal="center" vertical="center"/>
    </xf>
    <xf numFmtId="4" fontId="9" fillId="26" borderId="51" xfId="0" applyNumberFormat="1" applyFont="1" applyFill="1" applyBorder="1" applyAlignment="1">
      <alignment horizontal="center" vertical="center"/>
    </xf>
    <xf numFmtId="4" fontId="9" fillId="14" borderId="0" xfId="0" applyNumberFormat="1" applyFont="1" applyFill="1" applyBorder="1" applyAlignment="1">
      <alignment horizontal="center" vertical="center"/>
    </xf>
    <xf numFmtId="4" fontId="15" fillId="8" borderId="14" xfId="0" applyNumberFormat="1" applyFont="1" applyFill="1" applyBorder="1" applyAlignment="1">
      <alignment horizontal="center" vertical="center" wrapText="1"/>
    </xf>
    <xf numFmtId="4" fontId="15" fillId="12" borderId="15" xfId="0" applyNumberFormat="1" applyFont="1" applyFill="1" applyBorder="1" applyAlignment="1">
      <alignment horizontal="center" vertical="center" wrapText="1"/>
    </xf>
    <xf numFmtId="4" fontId="15" fillId="12" borderId="49" xfId="0" applyNumberFormat="1" applyFont="1" applyFill="1" applyBorder="1" applyAlignment="1">
      <alignment horizontal="center" vertical="center" wrapText="1"/>
    </xf>
    <xf numFmtId="4" fontId="15" fillId="12" borderId="37" xfId="0" applyNumberFormat="1" applyFont="1" applyFill="1" applyBorder="1" applyAlignment="1">
      <alignment horizontal="center" vertical="center" wrapText="1"/>
    </xf>
    <xf numFmtId="4" fontId="14" fillId="10" borderId="6" xfId="0" applyNumberFormat="1" applyFont="1" applyFill="1" applyBorder="1" applyAlignment="1">
      <alignment horizontal="center" vertical="center" wrapText="1"/>
    </xf>
    <xf numFmtId="4" fontId="15" fillId="10" borderId="2" xfId="0" applyNumberFormat="1" applyFont="1" applyFill="1" applyBorder="1" applyAlignment="1">
      <alignment horizontal="center" vertical="center" wrapText="1"/>
    </xf>
    <xf numFmtId="4" fontId="9" fillId="14" borderId="58" xfId="0" applyNumberFormat="1" applyFont="1" applyFill="1" applyBorder="1" applyAlignment="1">
      <alignment horizontal="center" vertical="center"/>
    </xf>
    <xf numFmtId="4" fontId="20" fillId="13" borderId="2" xfId="0" applyNumberFormat="1" applyFont="1" applyFill="1" applyBorder="1"/>
    <xf numFmtId="4" fontId="20" fillId="13" borderId="3" xfId="0" applyNumberFormat="1" applyFont="1" applyFill="1" applyBorder="1"/>
    <xf numFmtId="4" fontId="20" fillId="11" borderId="3" xfId="0" applyNumberFormat="1" applyFont="1" applyFill="1" applyBorder="1"/>
    <xf numFmtId="4" fontId="20" fillId="27" borderId="3" xfId="0" applyNumberFormat="1" applyFont="1" applyFill="1" applyBorder="1"/>
    <xf numFmtId="4" fontId="20" fillId="27" borderId="4" xfId="0" applyNumberFormat="1" applyFont="1" applyFill="1" applyBorder="1"/>
    <xf numFmtId="4" fontId="20" fillId="18" borderId="2" xfId="0" applyNumberFormat="1" applyFont="1" applyFill="1" applyBorder="1"/>
    <xf numFmtId="4" fontId="20" fillId="18" borderId="3" xfId="0" applyNumberFormat="1" applyFont="1" applyFill="1" applyBorder="1"/>
    <xf numFmtId="4" fontId="20" fillId="18" borderId="3" xfId="0" applyNumberFormat="1" applyFont="1" applyFill="1" applyBorder="1" applyAlignment="1">
      <alignment wrapText="1"/>
    </xf>
    <xf numFmtId="4" fontId="15" fillId="8" borderId="19" xfId="0" applyNumberFormat="1" applyFont="1" applyFill="1" applyBorder="1" applyAlignment="1">
      <alignment horizontal="center" vertical="center" wrapText="1"/>
    </xf>
    <xf numFmtId="4" fontId="15" fillId="12" borderId="38" xfId="0" applyNumberFormat="1" applyFont="1" applyFill="1" applyBorder="1" applyAlignment="1">
      <alignment horizontal="center" vertical="center" wrapText="1"/>
    </xf>
    <xf numFmtId="4" fontId="9" fillId="10" borderId="9" xfId="0" applyNumberFormat="1" applyFont="1" applyFill="1" applyBorder="1" applyAlignment="1">
      <alignment horizontal="center" vertical="center" wrapText="1"/>
    </xf>
    <xf numFmtId="4" fontId="15" fillId="6" borderId="38" xfId="0" applyNumberFormat="1" applyFont="1" applyFill="1" applyBorder="1" applyAlignment="1">
      <alignment horizontal="center" vertical="center" wrapText="1"/>
    </xf>
    <xf numFmtId="4" fontId="15" fillId="6" borderId="13" xfId="0" applyNumberFormat="1" applyFont="1" applyFill="1" applyBorder="1" applyAlignment="1">
      <alignment horizontal="center" vertical="center" wrapText="1"/>
    </xf>
    <xf numFmtId="4" fontId="15" fillId="6" borderId="19" xfId="0" applyNumberFormat="1" applyFont="1" applyFill="1" applyBorder="1" applyAlignment="1">
      <alignment horizontal="center" vertical="center" wrapText="1"/>
    </xf>
    <xf numFmtId="4" fontId="16" fillId="10" borderId="14" xfId="0" applyNumberFormat="1" applyFont="1" applyFill="1" applyBorder="1" applyAlignment="1">
      <alignment horizontal="center" vertical="center"/>
    </xf>
    <xf numFmtId="4" fontId="16" fillId="21" borderId="14" xfId="0" applyNumberFormat="1" applyFont="1" applyFill="1" applyBorder="1" applyAlignment="1">
      <alignment horizontal="center" vertical="center"/>
    </xf>
    <xf numFmtId="4" fontId="20" fillId="13" borderId="54" xfId="0" applyNumberFormat="1" applyFont="1" applyFill="1" applyBorder="1"/>
    <xf numFmtId="4" fontId="20" fillId="11" borderId="54" xfId="0" applyNumberFormat="1" applyFont="1" applyFill="1" applyBorder="1"/>
    <xf numFmtId="4" fontId="20" fillId="22" borderId="54" xfId="0" applyNumberFormat="1" applyFont="1" applyFill="1" applyBorder="1"/>
    <xf numFmtId="4" fontId="20" fillId="22" borderId="51" xfId="0" applyNumberFormat="1" applyFont="1" applyFill="1" applyBorder="1"/>
    <xf numFmtId="4" fontId="20" fillId="18" borderId="54" xfId="0" applyNumberFormat="1" applyFont="1" applyFill="1" applyBorder="1"/>
    <xf numFmtId="4" fontId="20" fillId="18" borderId="51" xfId="0" applyNumberFormat="1" applyFont="1" applyFill="1" applyBorder="1"/>
    <xf numFmtId="4" fontId="14" fillId="14" borderId="7" xfId="0" applyNumberFormat="1" applyFont="1" applyFill="1" applyBorder="1" applyAlignment="1">
      <alignment horizontal="center" vertical="center" wrapText="1"/>
    </xf>
    <xf numFmtId="4" fontId="14" fillId="21" borderId="7" xfId="0" applyNumberFormat="1" applyFont="1" applyFill="1" applyBorder="1" applyAlignment="1">
      <alignment horizontal="center" vertical="center" wrapText="1"/>
    </xf>
    <xf numFmtId="4" fontId="14" fillId="3" borderId="17" xfId="0" applyNumberFormat="1" applyFont="1" applyFill="1" applyBorder="1" applyAlignment="1">
      <alignment horizontal="center" wrapText="1"/>
    </xf>
    <xf numFmtId="4" fontId="20" fillId="0" borderId="2" xfId="0" applyNumberFormat="1" applyFont="1" applyBorder="1"/>
    <xf numFmtId="4" fontId="14" fillId="10" borderId="11" xfId="0" applyNumberFormat="1" applyFont="1" applyFill="1" applyBorder="1" applyAlignment="1">
      <alignment horizontal="center" vertical="center" wrapText="1"/>
    </xf>
    <xf numFmtId="0" fontId="15" fillId="8" borderId="37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wrapText="1"/>
    </xf>
    <xf numFmtId="0" fontId="9" fillId="2" borderId="50" xfId="0" applyFont="1" applyFill="1" applyBorder="1" applyAlignment="1">
      <alignment horizontal="left" vertical="center" wrapText="1"/>
    </xf>
    <xf numFmtId="0" fontId="9" fillId="2" borderId="54" xfId="0" applyFont="1" applyFill="1" applyBorder="1" applyAlignment="1">
      <alignment horizontal="left" vertical="center" wrapText="1"/>
    </xf>
    <xf numFmtId="0" fontId="9" fillId="2" borderId="51" xfId="0" applyFont="1" applyFill="1" applyBorder="1" applyAlignment="1">
      <alignment horizontal="left" vertical="center" wrapText="1"/>
    </xf>
    <xf numFmtId="0" fontId="23" fillId="0" borderId="3" xfId="0" applyFont="1" applyFill="1" applyBorder="1" applyAlignment="1">
      <alignment wrapText="1"/>
    </xf>
    <xf numFmtId="0" fontId="24" fillId="15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1" fillId="0" borderId="0" xfId="0" applyFont="1"/>
    <xf numFmtId="0" fontId="27" fillId="5" borderId="15" xfId="0" applyFont="1" applyFill="1" applyBorder="1" applyAlignment="1">
      <alignment horizontal="center" vertical="center" wrapText="1"/>
    </xf>
    <xf numFmtId="0" fontId="27" fillId="5" borderId="0" xfId="0" applyFont="1" applyFill="1" applyBorder="1" applyAlignment="1">
      <alignment horizontal="center" vertical="center" wrapText="1"/>
    </xf>
    <xf numFmtId="0" fontId="27" fillId="3" borderId="38" xfId="0" applyFont="1" applyFill="1" applyBorder="1" applyAlignment="1">
      <alignment horizontal="center" vertical="center" wrapText="1"/>
    </xf>
    <xf numFmtId="0" fontId="29" fillId="8" borderId="14" xfId="0" applyFont="1" applyFill="1" applyBorder="1" applyAlignment="1">
      <alignment horizontal="center" vertical="center" wrapText="1"/>
    </xf>
    <xf numFmtId="0" fontId="29" fillId="35" borderId="14" xfId="0" applyFont="1" applyFill="1" applyBorder="1" applyAlignment="1">
      <alignment horizontal="center" vertical="center" wrapText="1"/>
    </xf>
    <xf numFmtId="0" fontId="29" fillId="36" borderId="14" xfId="0" applyFont="1" applyFill="1" applyBorder="1" applyAlignment="1">
      <alignment horizontal="center" vertical="center" wrapText="1"/>
    </xf>
    <xf numFmtId="0" fontId="29" fillId="33" borderId="14" xfId="0" applyFont="1" applyFill="1" applyBorder="1" applyAlignment="1">
      <alignment horizontal="center" vertical="center" wrapText="1"/>
    </xf>
    <xf numFmtId="0" fontId="29" fillId="6" borderId="14" xfId="0" applyFont="1" applyFill="1" applyBorder="1" applyAlignment="1">
      <alignment horizontal="center" vertical="center" wrapText="1"/>
    </xf>
    <xf numFmtId="0" fontId="33" fillId="8" borderId="10" xfId="0" applyFont="1" applyFill="1" applyBorder="1" applyAlignment="1">
      <alignment horizontal="center" vertical="center" wrapText="1"/>
    </xf>
    <xf numFmtId="0" fontId="33" fillId="8" borderId="20" xfId="0" applyFont="1" applyFill="1" applyBorder="1" applyAlignment="1">
      <alignment horizontal="center" vertical="center" wrapText="1"/>
    </xf>
    <xf numFmtId="2" fontId="29" fillId="37" borderId="22" xfId="0" applyNumberFormat="1" applyFont="1" applyFill="1" applyBorder="1" applyAlignment="1">
      <alignment horizontal="center" vertical="center"/>
    </xf>
    <xf numFmtId="2" fontId="29" fillId="38" borderId="22" xfId="0" applyNumberFormat="1" applyFont="1" applyFill="1" applyBorder="1" applyAlignment="1">
      <alignment horizontal="center" vertical="center"/>
    </xf>
    <xf numFmtId="2" fontId="29" fillId="37" borderId="23" xfId="0" applyNumberFormat="1" applyFont="1" applyFill="1" applyBorder="1" applyAlignment="1">
      <alignment horizontal="center" vertical="center"/>
    </xf>
    <xf numFmtId="2" fontId="29" fillId="37" borderId="7" xfId="0" applyNumberFormat="1" applyFont="1" applyFill="1" applyBorder="1" applyAlignment="1">
      <alignment horizontal="center" vertical="center"/>
    </xf>
    <xf numFmtId="2" fontId="31" fillId="0" borderId="7" xfId="0" applyNumberFormat="1" applyFont="1" applyBorder="1"/>
    <xf numFmtId="0" fontId="33" fillId="8" borderId="24" xfId="0" applyFont="1" applyFill="1" applyBorder="1" applyAlignment="1">
      <alignment horizontal="center" vertical="center" wrapText="1"/>
    </xf>
    <xf numFmtId="0" fontId="33" fillId="8" borderId="25" xfId="0" applyFont="1" applyFill="1" applyBorder="1" applyAlignment="1">
      <alignment horizontal="center" vertical="center" wrapText="1"/>
    </xf>
    <xf numFmtId="0" fontId="33" fillId="8" borderId="13" xfId="0" applyFont="1" applyFill="1" applyBorder="1" applyAlignment="1">
      <alignment horizontal="center" vertical="center" wrapText="1"/>
    </xf>
    <xf numFmtId="2" fontId="29" fillId="39" borderId="7" xfId="0" applyNumberFormat="1" applyFont="1" applyFill="1" applyBorder="1" applyAlignment="1">
      <alignment horizontal="center" vertical="center"/>
    </xf>
    <xf numFmtId="2" fontId="29" fillId="37" borderId="13" xfId="0" applyNumberFormat="1" applyFont="1" applyFill="1" applyBorder="1" applyAlignment="1">
      <alignment horizontal="center" vertical="center"/>
    </xf>
    <xf numFmtId="2" fontId="29" fillId="40" borderId="21" xfId="0" applyNumberFormat="1" applyFont="1" applyFill="1" applyBorder="1" applyAlignment="1">
      <alignment horizontal="center" vertical="center"/>
    </xf>
    <xf numFmtId="0" fontId="33" fillId="8" borderId="27" xfId="0" applyFont="1" applyFill="1" applyBorder="1" applyAlignment="1">
      <alignment vertical="center" wrapText="1"/>
    </xf>
    <xf numFmtId="0" fontId="33" fillId="8" borderId="15" xfId="0" applyFont="1" applyFill="1" applyBorder="1" applyAlignment="1">
      <alignment vertical="center" wrapText="1"/>
    </xf>
    <xf numFmtId="2" fontId="29" fillId="41" borderId="7" xfId="0" applyNumberFormat="1" applyFont="1" applyFill="1" applyBorder="1" applyAlignment="1">
      <alignment horizontal="center" vertical="center"/>
    </xf>
    <xf numFmtId="2" fontId="29" fillId="42" borderId="0" xfId="0" applyNumberFormat="1" applyFont="1" applyFill="1" applyBorder="1" applyAlignment="1">
      <alignment horizontal="center" vertical="center" wrapText="1"/>
    </xf>
    <xf numFmtId="0" fontId="35" fillId="8" borderId="27" xfId="0" applyFont="1" applyFill="1" applyBorder="1" applyAlignment="1">
      <alignment horizontal="center" vertical="center" wrapText="1"/>
    </xf>
    <xf numFmtId="0" fontId="33" fillId="8" borderId="18" xfId="0" applyFont="1" applyFill="1" applyBorder="1" applyAlignment="1">
      <alignment horizontal="center" vertical="center" wrapText="1"/>
    </xf>
    <xf numFmtId="2" fontId="29" fillId="38" borderId="37" xfId="0" applyNumberFormat="1" applyFont="1" applyFill="1" applyBorder="1" applyAlignment="1">
      <alignment horizontal="center" vertical="center"/>
    </xf>
    <xf numFmtId="2" fontId="29" fillId="39" borderId="13" xfId="0" applyNumberFormat="1" applyFont="1" applyFill="1" applyBorder="1" applyAlignment="1">
      <alignment horizontal="center" vertical="center"/>
    </xf>
    <xf numFmtId="0" fontId="33" fillId="8" borderId="27" xfId="0" applyFont="1" applyFill="1" applyBorder="1" applyAlignment="1">
      <alignment horizontal="center" vertical="center" wrapText="1"/>
    </xf>
    <xf numFmtId="0" fontId="33" fillId="8" borderId="30" xfId="0" applyFont="1" applyFill="1" applyBorder="1" applyAlignment="1">
      <alignment horizontal="center" vertical="center" wrapText="1"/>
    </xf>
    <xf numFmtId="0" fontId="33" fillId="8" borderId="61" xfId="0" applyFont="1" applyFill="1" applyBorder="1" applyAlignment="1">
      <alignment horizontal="center" vertical="center" wrapText="1"/>
    </xf>
    <xf numFmtId="2" fontId="29" fillId="37" borderId="62" xfId="0" applyNumberFormat="1" applyFont="1" applyFill="1" applyBorder="1" applyAlignment="1">
      <alignment horizontal="center" vertical="center"/>
    </xf>
    <xf numFmtId="2" fontId="29" fillId="37" borderId="33" xfId="0" applyNumberFormat="1" applyFont="1" applyFill="1" applyBorder="1" applyAlignment="1">
      <alignment horizontal="center" vertical="center"/>
    </xf>
    <xf numFmtId="0" fontId="27" fillId="43" borderId="15" xfId="0" applyFont="1" applyFill="1" applyBorder="1" applyAlignment="1">
      <alignment horizontal="center" vertical="center" wrapText="1"/>
    </xf>
    <xf numFmtId="0" fontId="33" fillId="44" borderId="27" xfId="0" applyFont="1" applyFill="1" applyBorder="1" applyAlignment="1">
      <alignment horizontal="center" vertical="center" wrapText="1"/>
    </xf>
    <xf numFmtId="0" fontId="33" fillId="44" borderId="11" xfId="0" applyFont="1" applyFill="1" applyBorder="1" applyAlignment="1">
      <alignment horizontal="center" vertical="center" wrapText="1"/>
    </xf>
    <xf numFmtId="0" fontId="33" fillId="44" borderId="15" xfId="0" applyFont="1" applyFill="1" applyBorder="1" applyAlignment="1">
      <alignment horizontal="center" vertical="center" wrapText="1"/>
    </xf>
    <xf numFmtId="0" fontId="31" fillId="28" borderId="0" xfId="0" applyFont="1" applyFill="1"/>
    <xf numFmtId="0" fontId="33" fillId="12" borderId="10" xfId="0" applyFont="1" applyFill="1" applyBorder="1" applyAlignment="1">
      <alignment horizontal="center" vertical="center" wrapText="1"/>
    </xf>
    <xf numFmtId="0" fontId="33" fillId="12" borderId="20" xfId="0" applyFont="1" applyFill="1" applyBorder="1" applyAlignment="1">
      <alignment horizontal="center" vertical="center" wrapText="1"/>
    </xf>
    <xf numFmtId="2" fontId="29" fillId="39" borderId="22" xfId="0" applyNumberFormat="1" applyFont="1" applyFill="1" applyBorder="1" applyAlignment="1">
      <alignment horizontal="center" vertical="center"/>
    </xf>
    <xf numFmtId="2" fontId="29" fillId="41" borderId="22" xfId="0" applyNumberFormat="1" applyFont="1" applyFill="1" applyBorder="1" applyAlignment="1">
      <alignment horizontal="center" vertical="center"/>
    </xf>
    <xf numFmtId="2" fontId="29" fillId="42" borderId="22" xfId="0" applyNumberFormat="1" applyFont="1" applyFill="1" applyBorder="1" applyAlignment="1">
      <alignment horizontal="center" vertical="center" wrapText="1"/>
    </xf>
    <xf numFmtId="2" fontId="29" fillId="39" borderId="23" xfId="0" applyNumberFormat="1" applyFont="1" applyFill="1" applyBorder="1" applyAlignment="1">
      <alignment horizontal="center" vertical="center"/>
    </xf>
    <xf numFmtId="0" fontId="33" fillId="12" borderId="36" xfId="0" applyFont="1" applyFill="1" applyBorder="1" applyAlignment="1">
      <alignment horizontal="center" vertical="center" wrapText="1"/>
    </xf>
    <xf numFmtId="0" fontId="33" fillId="12" borderId="25" xfId="0" applyFont="1" applyFill="1" applyBorder="1" applyAlignment="1">
      <alignment horizontal="center" vertical="center" wrapText="1"/>
    </xf>
    <xf numFmtId="0" fontId="33" fillId="12" borderId="13" xfId="0" applyFont="1" applyFill="1" applyBorder="1" applyAlignment="1">
      <alignment horizontal="center" vertical="center" wrapText="1"/>
    </xf>
    <xf numFmtId="2" fontId="29" fillId="42" borderId="7" xfId="0" applyNumberFormat="1" applyFont="1" applyFill="1" applyBorder="1" applyAlignment="1">
      <alignment horizontal="center" vertical="center" wrapText="1"/>
    </xf>
    <xf numFmtId="2" fontId="29" fillId="40" borderId="7" xfId="0" applyNumberFormat="1" applyFont="1" applyFill="1" applyBorder="1" applyAlignment="1">
      <alignment horizontal="center" vertical="center"/>
    </xf>
    <xf numFmtId="2" fontId="29" fillId="38" borderId="7" xfId="0" applyNumberFormat="1" applyFont="1" applyFill="1" applyBorder="1" applyAlignment="1">
      <alignment horizontal="center" vertical="center"/>
    </xf>
    <xf numFmtId="0" fontId="33" fillId="12" borderId="27" xfId="0" applyFont="1" applyFill="1" applyBorder="1" applyAlignment="1">
      <alignment horizontal="center" vertical="center" wrapText="1"/>
    </xf>
    <xf numFmtId="0" fontId="33" fillId="12" borderId="40" xfId="0" applyFont="1" applyFill="1" applyBorder="1" applyAlignment="1">
      <alignment horizontal="center" vertical="center" wrapText="1"/>
    </xf>
    <xf numFmtId="0" fontId="35" fillId="12" borderId="36" xfId="0" applyFont="1" applyFill="1" applyBorder="1" applyAlignment="1">
      <alignment horizontal="center" vertical="center" wrapText="1"/>
    </xf>
    <xf numFmtId="0" fontId="33" fillId="12" borderId="39" xfId="0" applyFont="1" applyFill="1" applyBorder="1" applyAlignment="1">
      <alignment horizontal="center" vertical="center" wrapText="1"/>
    </xf>
    <xf numFmtId="2" fontId="29" fillId="38" borderId="13" xfId="0" applyNumberFormat="1" applyFont="1" applyFill="1" applyBorder="1" applyAlignment="1">
      <alignment horizontal="center" vertical="center"/>
    </xf>
    <xf numFmtId="2" fontId="31" fillId="15" borderId="7" xfId="0" applyNumberFormat="1" applyFont="1" applyFill="1" applyBorder="1"/>
    <xf numFmtId="0" fontId="33" fillId="12" borderId="28" xfId="0" applyFont="1" applyFill="1" applyBorder="1" applyAlignment="1">
      <alignment horizontal="center" vertical="center" wrapText="1"/>
    </xf>
    <xf numFmtId="0" fontId="33" fillId="12" borderId="36" xfId="0" applyFont="1" applyFill="1" applyBorder="1" applyAlignment="1">
      <alignment vertical="center" wrapText="1"/>
    </xf>
    <xf numFmtId="0" fontId="33" fillId="12" borderId="15" xfId="0" applyFont="1" applyFill="1" applyBorder="1" applyAlignment="1">
      <alignment vertical="center" wrapText="1"/>
    </xf>
    <xf numFmtId="0" fontId="33" fillId="12" borderId="29" xfId="0" applyFont="1" applyFill="1" applyBorder="1" applyAlignment="1">
      <alignment vertical="center" wrapText="1"/>
    </xf>
    <xf numFmtId="2" fontId="29" fillId="41" borderId="62" xfId="0" applyNumberFormat="1" applyFont="1" applyFill="1" applyBorder="1" applyAlignment="1">
      <alignment horizontal="center" vertical="center"/>
    </xf>
    <xf numFmtId="2" fontId="29" fillId="42" borderId="62" xfId="0" applyNumberFormat="1" applyFont="1" applyFill="1" applyBorder="1" applyAlignment="1">
      <alignment horizontal="center" vertical="center" wrapText="1"/>
    </xf>
    <xf numFmtId="2" fontId="29" fillId="40" borderId="62" xfId="0" applyNumberFormat="1" applyFont="1" applyFill="1" applyBorder="1" applyAlignment="1">
      <alignment horizontal="center" vertical="center"/>
    </xf>
    <xf numFmtId="2" fontId="29" fillId="39" borderId="62" xfId="0" applyNumberFormat="1" applyFont="1" applyFill="1" applyBorder="1" applyAlignment="1">
      <alignment horizontal="center" vertical="center"/>
    </xf>
    <xf numFmtId="0" fontId="27" fillId="44" borderId="15" xfId="0" applyFont="1" applyFill="1" applyBorder="1" applyAlignment="1">
      <alignment horizontal="center" vertical="center" wrapText="1"/>
    </xf>
    <xf numFmtId="0" fontId="33" fillId="6" borderId="10" xfId="0" applyFont="1" applyFill="1" applyBorder="1" applyAlignment="1">
      <alignment horizontal="center" vertical="center" wrapText="1"/>
    </xf>
    <xf numFmtId="0" fontId="33" fillId="6" borderId="15" xfId="0" applyFont="1" applyFill="1" applyBorder="1" applyAlignment="1">
      <alignment horizontal="center" vertical="center" wrapText="1"/>
    </xf>
    <xf numFmtId="0" fontId="33" fillId="6" borderId="26" xfId="0" applyFont="1" applyFill="1" applyBorder="1" applyAlignment="1">
      <alignment horizontal="center" vertical="center" wrapText="1"/>
    </xf>
    <xf numFmtId="0" fontId="33" fillId="6" borderId="29" xfId="0" applyFont="1" applyFill="1" applyBorder="1" applyAlignment="1">
      <alignment horizontal="center" vertical="center" wrapText="1"/>
    </xf>
    <xf numFmtId="0" fontId="33" fillId="6" borderId="12" xfId="0" applyFont="1" applyFill="1" applyBorder="1" applyAlignment="1">
      <alignment horizontal="center" vertical="center" wrapText="1"/>
    </xf>
    <xf numFmtId="0" fontId="33" fillId="6" borderId="29" xfId="0" applyFont="1" applyFill="1" applyBorder="1" applyAlignment="1">
      <alignment vertical="center" wrapText="1"/>
    </xf>
    <xf numFmtId="0" fontId="0" fillId="28" borderId="2" xfId="0" applyFill="1" applyBorder="1"/>
    <xf numFmtId="0" fontId="0" fillId="28" borderId="3" xfId="0" applyFill="1" applyBorder="1"/>
    <xf numFmtId="0" fontId="0" fillId="29" borderId="2" xfId="0" applyFill="1" applyBorder="1"/>
    <xf numFmtId="0" fontId="0" fillId="29" borderId="3" xfId="0" applyFill="1" applyBorder="1"/>
    <xf numFmtId="0" fontId="0" fillId="29" borderId="4" xfId="0" applyFill="1" applyBorder="1"/>
    <xf numFmtId="0" fontId="0" fillId="30" borderId="2" xfId="0" applyFill="1" applyBorder="1"/>
    <xf numFmtId="0" fontId="0" fillId="30" borderId="3" xfId="0" applyFill="1" applyBorder="1"/>
    <xf numFmtId="0" fontId="0" fillId="30" borderId="4" xfId="0" applyFill="1" applyBorder="1"/>
    <xf numFmtId="0" fontId="27" fillId="3" borderId="29" xfId="0" applyFont="1" applyFill="1" applyBorder="1" applyAlignment="1">
      <alignment horizontal="center" wrapText="1"/>
    </xf>
    <xf numFmtId="0" fontId="27" fillId="3" borderId="17" xfId="0" applyFont="1" applyFill="1" applyBorder="1" applyAlignment="1">
      <alignment horizontal="center" wrapText="1"/>
    </xf>
    <xf numFmtId="0" fontId="0" fillId="18" borderId="2" xfId="0" applyFill="1" applyBorder="1"/>
    <xf numFmtId="0" fontId="0" fillId="18" borderId="3" xfId="0" applyFill="1" applyBorder="1"/>
    <xf numFmtId="0" fontId="0" fillId="18" borderId="4" xfId="0" applyFill="1" applyBorder="1"/>
    <xf numFmtId="0" fontId="33" fillId="6" borderId="13" xfId="0" applyFont="1" applyFill="1" applyBorder="1" applyAlignment="1">
      <alignment horizontal="center" vertical="center" wrapText="1"/>
    </xf>
    <xf numFmtId="2" fontId="29" fillId="37" borderId="21" xfId="0" applyNumberFormat="1" applyFont="1" applyFill="1" applyBorder="1" applyAlignment="1">
      <alignment horizontal="center" vertical="center"/>
    </xf>
    <xf numFmtId="2" fontId="29" fillId="37" borderId="12" xfId="0" applyNumberFormat="1" applyFont="1" applyFill="1" applyBorder="1" applyAlignment="1">
      <alignment horizontal="center" vertical="center"/>
    </xf>
    <xf numFmtId="2" fontId="29" fillId="39" borderId="12" xfId="0" applyNumberFormat="1" applyFont="1" applyFill="1" applyBorder="1" applyAlignment="1">
      <alignment horizontal="center" vertical="center"/>
    </xf>
    <xf numFmtId="2" fontId="29" fillId="37" borderId="61" xfId="0" applyNumberFormat="1" applyFont="1" applyFill="1" applyBorder="1" applyAlignment="1">
      <alignment horizontal="center" vertical="center"/>
    </xf>
    <xf numFmtId="2" fontId="29" fillId="44" borderId="34" xfId="0" applyNumberFormat="1" applyFont="1" applyFill="1" applyBorder="1" applyAlignment="1">
      <alignment horizontal="center" vertical="center"/>
    </xf>
    <xf numFmtId="2" fontId="29" fillId="40" borderId="12" xfId="0" applyNumberFormat="1" applyFont="1" applyFill="1" applyBorder="1" applyAlignment="1">
      <alignment horizontal="center" vertical="center"/>
    </xf>
    <xf numFmtId="2" fontId="29" fillId="41" borderId="12" xfId="0" applyNumberFormat="1" applyFont="1" applyFill="1" applyBorder="1" applyAlignment="1">
      <alignment horizontal="center" vertical="center"/>
    </xf>
    <xf numFmtId="2" fontId="29" fillId="42" borderId="12" xfId="0" applyNumberFormat="1" applyFont="1" applyFill="1" applyBorder="1" applyAlignment="1">
      <alignment horizontal="center" vertical="center" wrapText="1"/>
    </xf>
    <xf numFmtId="2" fontId="29" fillId="38" borderId="12" xfId="0" applyNumberFormat="1" applyFont="1" applyFill="1" applyBorder="1" applyAlignment="1">
      <alignment horizontal="center" vertical="center"/>
    </xf>
    <xf numFmtId="2" fontId="29" fillId="42" borderId="61" xfId="0" applyNumberFormat="1" applyFont="1" applyFill="1" applyBorder="1" applyAlignment="1">
      <alignment horizontal="center" vertical="center" wrapText="1"/>
    </xf>
    <xf numFmtId="2" fontId="29" fillId="38" borderId="21" xfId="0" applyNumberFormat="1" applyFont="1" applyFill="1" applyBorder="1" applyAlignment="1">
      <alignment horizontal="center" vertical="center"/>
    </xf>
    <xf numFmtId="0" fontId="29" fillId="34" borderId="18" xfId="0" applyFont="1" applyFill="1" applyBorder="1" applyAlignment="1">
      <alignment horizontal="center" vertical="center" wrapText="1"/>
    </xf>
    <xf numFmtId="0" fontId="32" fillId="6" borderId="44" xfId="0" applyFont="1" applyFill="1" applyBorder="1" applyAlignment="1">
      <alignment horizontal="center" vertical="center" wrapText="1"/>
    </xf>
    <xf numFmtId="2" fontId="31" fillId="0" borderId="12" xfId="0" applyNumberFormat="1" applyFont="1" applyBorder="1"/>
    <xf numFmtId="2" fontId="31" fillId="0" borderId="60" xfId="0" applyNumberFormat="1" applyFont="1" applyBorder="1"/>
    <xf numFmtId="2" fontId="31" fillId="15" borderId="12" xfId="0" applyNumberFormat="1" applyFont="1" applyFill="1" applyBorder="1"/>
    <xf numFmtId="2" fontId="31" fillId="15" borderId="60" xfId="0" applyNumberFormat="1" applyFont="1" applyFill="1" applyBorder="1"/>
    <xf numFmtId="0" fontId="0" fillId="15" borderId="0" xfId="0" applyFill="1"/>
    <xf numFmtId="0" fontId="33" fillId="12" borderId="48" xfId="0" applyFont="1" applyFill="1" applyBorder="1" applyAlignment="1">
      <alignment horizontal="center" vertical="center" wrapText="1"/>
    </xf>
    <xf numFmtId="0" fontId="33" fillId="12" borderId="19" xfId="0" applyFont="1" applyFill="1" applyBorder="1" applyAlignment="1">
      <alignment horizontal="center" vertical="center" wrapText="1"/>
    </xf>
    <xf numFmtId="0" fontId="33" fillId="6" borderId="57" xfId="0" applyFont="1" applyFill="1" applyBorder="1" applyAlignment="1">
      <alignment horizontal="center" vertical="center" wrapText="1"/>
    </xf>
    <xf numFmtId="0" fontId="33" fillId="6" borderId="38" xfId="0" applyFont="1" applyFill="1" applyBorder="1" applyAlignment="1">
      <alignment horizontal="center" vertical="center" wrapText="1"/>
    </xf>
    <xf numFmtId="0" fontId="27" fillId="44" borderId="11" xfId="0" applyFont="1" applyFill="1" applyBorder="1" applyAlignment="1">
      <alignment horizontal="center" vertical="center" wrapText="1"/>
    </xf>
    <xf numFmtId="0" fontId="27" fillId="44" borderId="15" xfId="0" applyFont="1" applyFill="1" applyBorder="1" applyAlignment="1">
      <alignment vertical="center" wrapText="1"/>
    </xf>
    <xf numFmtId="2" fontId="30" fillId="44" borderId="34" xfId="0" applyNumberFormat="1" applyFont="1" applyFill="1" applyBorder="1" applyAlignment="1">
      <alignment horizontal="center" vertical="center" wrapText="1"/>
    </xf>
    <xf numFmtId="0" fontId="36" fillId="28" borderId="0" xfId="0" applyFont="1" applyFill="1"/>
    <xf numFmtId="0" fontId="33" fillId="6" borderId="18" xfId="0" applyFont="1" applyFill="1" applyBorder="1" applyAlignment="1">
      <alignment horizontal="center" vertical="center" wrapText="1"/>
    </xf>
    <xf numFmtId="0" fontId="33" fillId="6" borderId="19" xfId="0" applyFont="1" applyFill="1" applyBorder="1" applyAlignment="1">
      <alignment horizontal="center" vertical="center" wrapText="1"/>
    </xf>
    <xf numFmtId="2" fontId="29" fillId="38" borderId="18" xfId="0" applyNumberFormat="1" applyFont="1" applyFill="1" applyBorder="1" applyAlignment="1">
      <alignment horizontal="center" vertical="center"/>
    </xf>
    <xf numFmtId="2" fontId="29" fillId="38" borderId="14" xfId="0" applyNumberFormat="1" applyFont="1" applyFill="1" applyBorder="1" applyAlignment="1">
      <alignment horizontal="center" vertical="center"/>
    </xf>
    <xf numFmtId="2" fontId="29" fillId="37" borderId="14" xfId="0" applyNumberFormat="1" applyFont="1" applyFill="1" applyBorder="1" applyAlignment="1">
      <alignment horizontal="center" vertical="center"/>
    </xf>
    <xf numFmtId="2" fontId="29" fillId="37" borderId="19" xfId="0" applyNumberFormat="1" applyFont="1" applyFill="1" applyBorder="1" applyAlignment="1">
      <alignment horizontal="center" vertical="center"/>
    </xf>
    <xf numFmtId="2" fontId="31" fillId="0" borderId="18" xfId="0" applyNumberFormat="1" applyFont="1" applyBorder="1"/>
    <xf numFmtId="2" fontId="31" fillId="0" borderId="14" xfId="0" applyNumberFormat="1" applyFont="1" applyBorder="1"/>
    <xf numFmtId="2" fontId="31" fillId="0" borderId="44" xfId="0" applyNumberFormat="1" applyFont="1" applyBorder="1"/>
    <xf numFmtId="0" fontId="31" fillId="0" borderId="0" xfId="0" applyFont="1" applyBorder="1"/>
    <xf numFmtId="2" fontId="0" fillId="15" borderId="0" xfId="0" applyNumberFormat="1" applyFill="1" applyBorder="1"/>
    <xf numFmtId="2" fontId="2" fillId="28" borderId="7" xfId="0" applyNumberFormat="1" applyFont="1" applyFill="1" applyBorder="1"/>
    <xf numFmtId="2" fontId="14" fillId="14" borderId="2" xfId="0" applyNumberFormat="1" applyFont="1" applyFill="1" applyBorder="1" applyAlignment="1">
      <alignment horizontal="right" vertical="center" wrapText="1" indent="2"/>
    </xf>
    <xf numFmtId="0" fontId="14" fillId="14" borderId="4" xfId="0" applyFont="1" applyFill="1" applyBorder="1" applyAlignment="1">
      <alignment horizontal="center" vertical="center" wrapText="1"/>
    </xf>
    <xf numFmtId="2" fontId="14" fillId="10" borderId="2" xfId="0" applyNumberFormat="1" applyFont="1" applyFill="1" applyBorder="1" applyAlignment="1">
      <alignment horizontal="right" vertical="center" wrapText="1" indent="2"/>
    </xf>
    <xf numFmtId="2" fontId="14" fillId="10" borderId="3" xfId="0" applyNumberFormat="1" applyFont="1" applyFill="1" applyBorder="1" applyAlignment="1">
      <alignment horizontal="right" vertical="center" wrapText="1" indent="2"/>
    </xf>
    <xf numFmtId="0" fontId="14" fillId="21" borderId="50" xfId="0" applyFont="1" applyFill="1" applyBorder="1" applyAlignment="1">
      <alignment horizontal="center" vertical="center" wrapText="1"/>
    </xf>
    <xf numFmtId="0" fontId="14" fillId="21" borderId="51" xfId="0" applyFont="1" applyFill="1" applyBorder="1" applyAlignment="1">
      <alignment horizontal="center" vertical="center" wrapText="1"/>
    </xf>
    <xf numFmtId="2" fontId="16" fillId="14" borderId="38" xfId="0" applyNumberFormat="1" applyFont="1" applyFill="1" applyBorder="1" applyAlignment="1">
      <alignment horizontal="center" vertical="center"/>
    </xf>
    <xf numFmtId="2" fontId="7" fillId="11" borderId="37" xfId="0" applyNumberFormat="1" applyFont="1" applyFill="1" applyBorder="1" applyAlignment="1">
      <alignment horizontal="right" indent="2"/>
    </xf>
    <xf numFmtId="2" fontId="7" fillId="22" borderId="37" xfId="0" applyNumberFormat="1" applyFont="1" applyFill="1" applyBorder="1"/>
    <xf numFmtId="4" fontId="12" fillId="14" borderId="38" xfId="0" applyNumberFormat="1" applyFont="1" applyFill="1" applyBorder="1" applyAlignment="1">
      <alignment horizontal="center" vertical="center"/>
    </xf>
    <xf numFmtId="4" fontId="25" fillId="11" borderId="38" xfId="0" applyNumberFormat="1" applyFont="1" applyFill="1" applyBorder="1"/>
    <xf numFmtId="4" fontId="25" fillId="22" borderId="37" xfId="0" applyNumberFormat="1" applyFont="1" applyFill="1" applyBorder="1"/>
    <xf numFmtId="4" fontId="8" fillId="11" borderId="13" xfId="0" applyNumberFormat="1" applyFont="1" applyFill="1" applyBorder="1"/>
    <xf numFmtId="4" fontId="8" fillId="14" borderId="50" xfId="0" applyNumberFormat="1" applyFont="1" applyFill="1" applyBorder="1" applyAlignment="1">
      <alignment horizontal="center" vertical="center"/>
    </xf>
    <xf numFmtId="4" fontId="8" fillId="14" borderId="54" xfId="0" applyNumberFormat="1" applyFont="1" applyFill="1" applyBorder="1" applyAlignment="1">
      <alignment horizontal="center" vertical="center"/>
    </xf>
    <xf numFmtId="4" fontId="8" fillId="14" borderId="51" xfId="0" applyNumberFormat="1" applyFont="1" applyFill="1" applyBorder="1" applyAlignment="1">
      <alignment horizontal="center" vertical="center"/>
    </xf>
    <xf numFmtId="0" fontId="2" fillId="0" borderId="0" xfId="0" applyFont="1"/>
    <xf numFmtId="4" fontId="7" fillId="0" borderId="0" xfId="0" applyNumberFormat="1" applyFont="1" applyBorder="1"/>
    <xf numFmtId="0" fontId="29" fillId="36" borderId="7" xfId="0" applyFont="1" applyFill="1" applyBorder="1" applyAlignment="1">
      <alignment horizontal="center" vertical="center" wrapText="1"/>
    </xf>
    <xf numFmtId="0" fontId="29" fillId="33" borderId="7" xfId="0" applyFont="1" applyFill="1" applyBorder="1" applyAlignment="1">
      <alignment horizontal="center" vertical="center" wrapText="1"/>
    </xf>
    <xf numFmtId="0" fontId="29" fillId="8" borderId="7" xfId="0" applyFont="1" applyFill="1" applyBorder="1" applyAlignment="1">
      <alignment horizontal="center" vertical="center" wrapText="1"/>
    </xf>
    <xf numFmtId="0" fontId="29" fillId="35" borderId="7" xfId="0" applyFont="1" applyFill="1" applyBorder="1" applyAlignment="1">
      <alignment horizontal="center" vertical="center" wrapText="1"/>
    </xf>
    <xf numFmtId="0" fontId="29" fillId="6" borderId="7" xfId="0" applyFont="1" applyFill="1" applyBorder="1" applyAlignment="1">
      <alignment horizontal="center" vertical="center" wrapText="1"/>
    </xf>
    <xf numFmtId="2" fontId="39" fillId="45" borderId="7" xfId="0" applyNumberFormat="1" applyFont="1" applyFill="1" applyBorder="1" applyAlignment="1">
      <alignment horizontal="center" vertical="center"/>
    </xf>
    <xf numFmtId="0" fontId="29" fillId="34" borderId="7" xfId="0" applyFont="1" applyFill="1" applyBorder="1" applyAlignment="1">
      <alignment horizontal="center" vertical="center" wrapText="1"/>
    </xf>
    <xf numFmtId="0" fontId="32" fillId="6" borderId="7" xfId="0" applyFont="1" applyFill="1" applyBorder="1" applyAlignment="1">
      <alignment horizontal="center" vertical="center" wrapText="1"/>
    </xf>
    <xf numFmtId="0" fontId="2" fillId="11" borderId="11" xfId="0" applyFont="1" applyFill="1" applyBorder="1" applyAlignment="1">
      <alignment horizontal="center"/>
    </xf>
    <xf numFmtId="0" fontId="2" fillId="11" borderId="0" xfId="0" applyFont="1" applyFill="1" applyBorder="1" applyAlignment="1">
      <alignment horizontal="center"/>
    </xf>
    <xf numFmtId="0" fontId="2" fillId="11" borderId="46" xfId="0" applyFont="1" applyFill="1" applyBorder="1" applyAlignment="1">
      <alignment horizontal="center"/>
    </xf>
    <xf numFmtId="0" fontId="15" fillId="12" borderId="27" xfId="0" applyFont="1" applyFill="1" applyBorder="1" applyAlignment="1">
      <alignment horizontal="center" vertical="center" wrapText="1"/>
    </xf>
    <xf numFmtId="0" fontId="15" fillId="12" borderId="15" xfId="0" applyFont="1" applyFill="1" applyBorder="1" applyAlignment="1">
      <alignment horizontal="center" vertical="center" wrapText="1"/>
    </xf>
    <xf numFmtId="0" fontId="15" fillId="12" borderId="26" xfId="0" applyFont="1" applyFill="1" applyBorder="1" applyAlignment="1">
      <alignment horizontal="center" vertical="center" wrapText="1"/>
    </xf>
    <xf numFmtId="0" fontId="19" fillId="12" borderId="28" xfId="0" applyFont="1" applyFill="1" applyBorder="1" applyAlignment="1">
      <alignment horizontal="center" vertical="center" wrapText="1"/>
    </xf>
    <xf numFmtId="0" fontId="19" fillId="12" borderId="11" xfId="0" applyFont="1" applyFill="1" applyBorder="1" applyAlignment="1">
      <alignment horizontal="center" vertical="center" wrapText="1"/>
    </xf>
    <xf numFmtId="0" fontId="14" fillId="6" borderId="15" xfId="0" applyFont="1" applyFill="1" applyBorder="1" applyAlignment="1">
      <alignment horizontal="center" vertical="center" wrapText="1"/>
    </xf>
    <xf numFmtId="0" fontId="14" fillId="6" borderId="29" xfId="0" applyFont="1" applyFill="1" applyBorder="1" applyAlignment="1">
      <alignment horizontal="center" vertical="center" wrapText="1"/>
    </xf>
    <xf numFmtId="0" fontId="15" fillId="6" borderId="15" xfId="0" applyFont="1" applyFill="1" applyBorder="1" applyAlignment="1">
      <alignment horizontal="center" vertical="center" wrapText="1"/>
    </xf>
    <xf numFmtId="0" fontId="15" fillId="6" borderId="29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37" xfId="0" applyFont="1" applyFill="1" applyBorder="1" applyAlignment="1">
      <alignment horizontal="center" vertical="center" wrapText="1"/>
    </xf>
    <xf numFmtId="0" fontId="14" fillId="10" borderId="11" xfId="0" applyFont="1" applyFill="1" applyBorder="1" applyAlignment="1">
      <alignment horizontal="center" vertical="center" wrapText="1"/>
    </xf>
    <xf numFmtId="0" fontId="14" fillId="10" borderId="0" xfId="0" applyFont="1" applyFill="1" applyBorder="1" applyAlignment="1">
      <alignment horizontal="center" vertical="center" wrapText="1"/>
    </xf>
    <xf numFmtId="0" fontId="14" fillId="10" borderId="46" xfId="0" applyFont="1" applyFill="1" applyBorder="1" applyAlignment="1">
      <alignment horizontal="center"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14" fillId="10" borderId="3" xfId="0" applyFont="1" applyFill="1" applyBorder="1" applyAlignment="1">
      <alignment horizontal="center" vertical="center" wrapText="1"/>
    </xf>
    <xf numFmtId="0" fontId="14" fillId="10" borderId="4" xfId="0" applyFont="1" applyFill="1" applyBorder="1" applyAlignment="1">
      <alignment horizontal="center" vertical="center" wrapText="1"/>
    </xf>
    <xf numFmtId="0" fontId="18" fillId="12" borderId="10" xfId="0" applyFont="1" applyFill="1" applyBorder="1" applyAlignment="1">
      <alignment horizontal="center" vertical="center" wrapText="1"/>
    </xf>
    <xf numFmtId="0" fontId="18" fillId="12" borderId="15" xfId="0" applyFont="1" applyFill="1" applyBorder="1" applyAlignment="1">
      <alignment horizontal="center" vertical="center" wrapText="1"/>
    </xf>
    <xf numFmtId="0" fontId="19" fillId="12" borderId="27" xfId="0" applyFont="1" applyFill="1" applyBorder="1" applyAlignment="1">
      <alignment horizontal="center" vertical="center" wrapText="1"/>
    </xf>
    <xf numFmtId="0" fontId="19" fillId="12" borderId="15" xfId="0" applyFont="1" applyFill="1" applyBorder="1" applyAlignment="1">
      <alignment horizontal="center" vertical="center" wrapText="1"/>
    </xf>
    <xf numFmtId="0" fontId="19" fillId="12" borderId="26" xfId="0" applyFont="1" applyFill="1" applyBorder="1" applyAlignment="1">
      <alignment horizontal="center" vertical="center" wrapText="1"/>
    </xf>
    <xf numFmtId="0" fontId="19" fillId="12" borderId="9" xfId="0" applyFont="1" applyFill="1" applyBorder="1" applyAlignment="1">
      <alignment horizontal="center" vertical="center" wrapText="1"/>
    </xf>
    <xf numFmtId="0" fontId="19" fillId="12" borderId="39" xfId="0" applyFont="1" applyFill="1" applyBorder="1" applyAlignment="1">
      <alignment horizontal="center" vertical="center" wrapText="1"/>
    </xf>
    <xf numFmtId="0" fontId="15" fillId="12" borderId="28" xfId="0" applyFont="1" applyFill="1" applyBorder="1" applyAlignment="1">
      <alignment horizontal="center" vertical="center" wrapText="1"/>
    </xf>
    <xf numFmtId="0" fontId="15" fillId="12" borderId="11" xfId="0" applyFont="1" applyFill="1" applyBorder="1" applyAlignment="1">
      <alignment horizontal="center" vertical="center" wrapText="1"/>
    </xf>
    <xf numFmtId="0" fontId="6" fillId="21" borderId="13" xfId="0" applyFont="1" applyFill="1" applyBorder="1" applyAlignment="1">
      <alignment horizontal="center" vertical="center" wrapText="1"/>
    </xf>
    <xf numFmtId="0" fontId="6" fillId="21" borderId="1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6" fillId="21" borderId="44" xfId="0" applyFont="1" applyFill="1" applyBorder="1" applyAlignment="1">
      <alignment horizontal="center" vertical="center" wrapText="1"/>
    </xf>
    <xf numFmtId="0" fontId="6" fillId="21" borderId="45" xfId="0" applyFont="1" applyFill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 wrapText="1"/>
    </xf>
    <xf numFmtId="0" fontId="14" fillId="7" borderId="15" xfId="0" applyFont="1" applyFill="1" applyBorder="1" applyAlignment="1">
      <alignment horizontal="center" vertical="center" wrapText="1"/>
    </xf>
    <xf numFmtId="0" fontId="14" fillId="7" borderId="29" xfId="0" applyFont="1" applyFill="1" applyBorder="1" applyAlignment="1">
      <alignment horizontal="center" vertical="center" wrapText="1"/>
    </xf>
    <xf numFmtId="0" fontId="15" fillId="8" borderId="10" xfId="0" applyFont="1" applyFill="1" applyBorder="1" applyAlignment="1">
      <alignment horizontal="center" vertical="center" wrapText="1"/>
    </xf>
    <xf numFmtId="0" fontId="15" fillId="8" borderId="15" xfId="0" applyFont="1" applyFill="1" applyBorder="1" applyAlignment="1">
      <alignment horizontal="center" vertical="center" wrapText="1"/>
    </xf>
    <xf numFmtId="0" fontId="15" fillId="8" borderId="26" xfId="0" applyFont="1" applyFill="1" applyBorder="1" applyAlignment="1">
      <alignment horizontal="center" vertical="center" wrapText="1"/>
    </xf>
    <xf numFmtId="0" fontId="15" fillId="8" borderId="27" xfId="0" applyFont="1" applyFill="1" applyBorder="1" applyAlignment="1">
      <alignment horizontal="center" vertical="center" wrapText="1"/>
    </xf>
    <xf numFmtId="0" fontId="16" fillId="8" borderId="27" xfId="0" applyFont="1" applyFill="1" applyBorder="1" applyAlignment="1">
      <alignment horizontal="center" vertical="center" wrapText="1"/>
    </xf>
    <xf numFmtId="0" fontId="16" fillId="8" borderId="26" xfId="0" applyFont="1" applyFill="1" applyBorder="1" applyAlignment="1">
      <alignment horizontal="center" vertical="center" wrapText="1"/>
    </xf>
    <xf numFmtId="0" fontId="16" fillId="8" borderId="15" xfId="0" applyFont="1" applyFill="1" applyBorder="1" applyAlignment="1">
      <alignment horizontal="center" vertical="center" wrapText="1"/>
    </xf>
    <xf numFmtId="0" fontId="6" fillId="14" borderId="7" xfId="0" applyFont="1" applyFill="1" applyBorder="1" applyAlignment="1">
      <alignment horizontal="center" vertical="center" wrapText="1"/>
    </xf>
    <xf numFmtId="0" fontId="6" fillId="14" borderId="14" xfId="0" applyFont="1" applyFill="1" applyBorder="1" applyAlignment="1">
      <alignment horizontal="center" vertical="center" wrapText="1"/>
    </xf>
    <xf numFmtId="0" fontId="6" fillId="14" borderId="16" xfId="0" applyFont="1" applyFill="1" applyBorder="1" applyAlignment="1">
      <alignment horizontal="center" vertical="center" wrapText="1"/>
    </xf>
    <xf numFmtId="0" fontId="6" fillId="10" borderId="7" xfId="0" applyFont="1" applyFill="1" applyBorder="1" applyAlignment="1">
      <alignment horizontal="center" vertical="center" wrapText="1"/>
    </xf>
    <xf numFmtId="0" fontId="6" fillId="10" borderId="14" xfId="0" applyFont="1" applyFill="1" applyBorder="1" applyAlignment="1">
      <alignment horizontal="center" vertical="center" wrapText="1"/>
    </xf>
    <xf numFmtId="0" fontId="6" fillId="10" borderId="16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14" fillId="21" borderId="66" xfId="0" applyFont="1" applyFill="1" applyBorder="1" applyAlignment="1">
      <alignment horizontal="center" vertical="center" wrapText="1"/>
    </xf>
    <xf numFmtId="0" fontId="14" fillId="21" borderId="45" xfId="0" applyFont="1" applyFill="1" applyBorder="1" applyAlignment="1">
      <alignment horizontal="center" vertical="center" wrapText="1"/>
    </xf>
    <xf numFmtId="0" fontId="14" fillId="21" borderId="68" xfId="0" applyFont="1" applyFill="1" applyBorder="1" applyAlignment="1">
      <alignment horizontal="center" vertical="center" wrapText="1"/>
    </xf>
    <xf numFmtId="0" fontId="20" fillId="11" borderId="19" xfId="0" applyFont="1" applyFill="1" applyBorder="1" applyAlignment="1">
      <alignment horizontal="center"/>
    </xf>
    <xf numFmtId="0" fontId="20" fillId="11" borderId="48" xfId="0" applyFont="1" applyFill="1" applyBorder="1" applyAlignment="1">
      <alignment horizontal="center"/>
    </xf>
    <xf numFmtId="0" fontId="20" fillId="11" borderId="52" xfId="0" applyFont="1" applyFill="1" applyBorder="1" applyAlignment="1">
      <alignment horizontal="center"/>
    </xf>
    <xf numFmtId="0" fontId="0" fillId="18" borderId="2" xfId="0" applyFont="1" applyFill="1" applyBorder="1" applyAlignment="1">
      <alignment horizontal="center"/>
    </xf>
    <xf numFmtId="0" fontId="0" fillId="18" borderId="3" xfId="0" applyFont="1" applyFill="1" applyBorder="1" applyAlignment="1">
      <alignment horizontal="center"/>
    </xf>
    <xf numFmtId="0" fontId="0" fillId="18" borderId="53" xfId="0" applyFont="1" applyFill="1" applyBorder="1" applyAlignment="1">
      <alignment horizontal="center"/>
    </xf>
    <xf numFmtId="0" fontId="15" fillId="12" borderId="17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14" fillId="12" borderId="15" xfId="0" applyFont="1" applyFill="1" applyBorder="1" applyAlignment="1">
      <alignment horizontal="center" vertical="center" wrapText="1"/>
    </xf>
    <xf numFmtId="0" fontId="14" fillId="12" borderId="29" xfId="0" applyFont="1" applyFill="1" applyBorder="1" applyAlignment="1">
      <alignment horizontal="center" vertical="center" wrapText="1"/>
    </xf>
    <xf numFmtId="0" fontId="15" fillId="12" borderId="39" xfId="0" applyFont="1" applyFill="1" applyBorder="1" applyAlignment="1">
      <alignment horizontal="center" vertical="center" wrapText="1"/>
    </xf>
    <xf numFmtId="0" fontId="15" fillId="12" borderId="29" xfId="0" applyFont="1" applyFill="1" applyBorder="1" applyAlignment="1">
      <alignment horizontal="center" vertical="center" wrapText="1"/>
    </xf>
    <xf numFmtId="0" fontId="14" fillId="14" borderId="64" xfId="0" applyFont="1" applyFill="1" applyBorder="1" applyAlignment="1">
      <alignment horizontal="center" vertical="center" wrapText="1"/>
    </xf>
    <xf numFmtId="0" fontId="14" fillId="14" borderId="34" xfId="0" applyFont="1" applyFill="1" applyBorder="1" applyAlignment="1">
      <alignment horizontal="center" vertical="center" wrapText="1"/>
    </xf>
    <xf numFmtId="0" fontId="14" fillId="14" borderId="42" xfId="0" applyFont="1" applyFill="1" applyBorder="1" applyAlignment="1">
      <alignment horizontal="center" vertical="center" wrapText="1"/>
    </xf>
    <xf numFmtId="0" fontId="14" fillId="14" borderId="65" xfId="0" applyFont="1" applyFill="1" applyBorder="1" applyAlignment="1">
      <alignment horizontal="center" vertical="center" wrapText="1"/>
    </xf>
    <xf numFmtId="0" fontId="14" fillId="14" borderId="16" xfId="0" applyFont="1" applyFill="1" applyBorder="1" applyAlignment="1">
      <alignment horizontal="center" vertical="center" wrapText="1"/>
    </xf>
    <xf numFmtId="0" fontId="14" fillId="14" borderId="67" xfId="0" applyFont="1" applyFill="1" applyBorder="1" applyAlignment="1">
      <alignment horizontal="center" vertical="center" wrapText="1"/>
    </xf>
    <xf numFmtId="2" fontId="14" fillId="10" borderId="22" xfId="0" applyNumberFormat="1" applyFont="1" applyFill="1" applyBorder="1" applyAlignment="1">
      <alignment horizontal="center" vertical="center" wrapText="1"/>
    </xf>
    <xf numFmtId="2" fontId="14" fillId="10" borderId="7" xfId="0" applyNumberFormat="1" applyFont="1" applyFill="1" applyBorder="1" applyAlignment="1">
      <alignment horizontal="center" vertical="center" wrapText="1"/>
    </xf>
    <xf numFmtId="2" fontId="14" fillId="10" borderId="62" xfId="0" applyNumberFormat="1" applyFont="1" applyFill="1" applyBorder="1" applyAlignment="1">
      <alignment horizontal="center" vertical="center" wrapText="1"/>
    </xf>
    <xf numFmtId="0" fontId="14" fillId="10" borderId="65" xfId="0" applyFont="1" applyFill="1" applyBorder="1" applyAlignment="1">
      <alignment horizontal="center" vertical="center" wrapText="1"/>
    </xf>
    <xf numFmtId="0" fontId="14" fillId="10" borderId="16" xfId="0" applyFont="1" applyFill="1" applyBorder="1" applyAlignment="1">
      <alignment horizontal="center" vertical="center" wrapText="1"/>
    </xf>
    <xf numFmtId="0" fontId="14" fillId="10" borderId="67" xfId="0" applyFont="1" applyFill="1" applyBorder="1" applyAlignment="1">
      <alignment horizontal="center" vertical="center" wrapText="1"/>
    </xf>
    <xf numFmtId="0" fontId="14" fillId="21" borderId="22" xfId="0" applyFont="1" applyFill="1" applyBorder="1" applyAlignment="1">
      <alignment horizontal="center" vertical="center" wrapText="1"/>
    </xf>
    <xf numFmtId="0" fontId="14" fillId="21" borderId="7" xfId="0" applyFont="1" applyFill="1" applyBorder="1" applyAlignment="1">
      <alignment horizontal="center" vertical="center" wrapText="1"/>
    </xf>
    <xf numFmtId="0" fontId="14" fillId="21" borderId="62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14" fillId="3" borderId="15" xfId="0" applyFont="1" applyFill="1" applyBorder="1" applyAlignment="1">
      <alignment horizontal="center" wrapText="1"/>
    </xf>
    <xf numFmtId="0" fontId="14" fillId="3" borderId="29" xfId="0" applyFont="1" applyFill="1" applyBorder="1" applyAlignment="1">
      <alignment horizontal="center" wrapText="1"/>
    </xf>
    <xf numFmtId="0" fontId="14" fillId="5" borderId="10" xfId="0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4" fontId="10" fillId="10" borderId="2" xfId="0" applyNumberFormat="1" applyFont="1" applyFill="1" applyBorder="1" applyAlignment="1">
      <alignment horizontal="center" vertical="center" wrapText="1"/>
    </xf>
    <xf numFmtId="4" fontId="10" fillId="10" borderId="3" xfId="0" applyNumberFormat="1" applyFont="1" applyFill="1" applyBorder="1" applyAlignment="1">
      <alignment horizontal="center" vertical="center" wrapText="1"/>
    </xf>
    <xf numFmtId="4" fontId="10" fillId="10" borderId="53" xfId="0" applyNumberFormat="1" applyFont="1" applyFill="1" applyBorder="1" applyAlignment="1">
      <alignment horizontal="center" vertical="center" wrapText="1"/>
    </xf>
    <xf numFmtId="4" fontId="10" fillId="6" borderId="10" xfId="0" applyNumberFormat="1" applyFont="1" applyFill="1" applyBorder="1" applyAlignment="1">
      <alignment horizontal="center" vertical="center" wrapText="1"/>
    </xf>
    <xf numFmtId="4" fontId="10" fillId="6" borderId="15" xfId="0" applyNumberFormat="1" applyFont="1" applyFill="1" applyBorder="1" applyAlignment="1">
      <alignment horizontal="center" vertical="center" wrapText="1"/>
    </xf>
    <xf numFmtId="4" fontId="11" fillId="6" borderId="10" xfId="0" applyNumberFormat="1" applyFont="1" applyFill="1" applyBorder="1" applyAlignment="1">
      <alignment horizontal="center" vertical="center" wrapText="1"/>
    </xf>
    <xf numFmtId="4" fontId="11" fillId="6" borderId="15" xfId="0" applyNumberFormat="1" applyFont="1" applyFill="1" applyBorder="1" applyAlignment="1">
      <alignment horizontal="center" vertical="center" wrapText="1"/>
    </xf>
    <xf numFmtId="4" fontId="25" fillId="18" borderId="2" xfId="0" applyNumberFormat="1" applyFont="1" applyFill="1" applyBorder="1" applyAlignment="1">
      <alignment horizontal="center" wrapText="1"/>
    </xf>
    <xf numFmtId="4" fontId="25" fillId="18" borderId="3" xfId="0" applyNumberFormat="1" applyFont="1" applyFill="1" applyBorder="1" applyAlignment="1">
      <alignment horizontal="center" wrapText="1"/>
    </xf>
    <xf numFmtId="4" fontId="10" fillId="10" borderId="11" xfId="0" applyNumberFormat="1" applyFont="1" applyFill="1" applyBorder="1" applyAlignment="1">
      <alignment horizontal="center" vertical="center" wrapText="1"/>
    </xf>
    <xf numFmtId="4" fontId="10" fillId="10" borderId="0" xfId="0" applyNumberFormat="1" applyFont="1" applyFill="1" applyBorder="1" applyAlignment="1">
      <alignment horizontal="center" vertical="center" wrapText="1"/>
    </xf>
    <xf numFmtId="4" fontId="10" fillId="10" borderId="46" xfId="0" applyNumberFormat="1" applyFont="1" applyFill="1" applyBorder="1" applyAlignment="1">
      <alignment horizontal="center" vertical="center" wrapText="1"/>
    </xf>
    <xf numFmtId="4" fontId="10" fillId="12" borderId="10" xfId="0" applyNumberFormat="1" applyFont="1" applyFill="1" applyBorder="1" applyAlignment="1">
      <alignment horizontal="center" vertical="center" wrapText="1"/>
    </xf>
    <xf numFmtId="4" fontId="10" fillId="12" borderId="15" xfId="0" applyNumberFormat="1" applyFont="1" applyFill="1" applyBorder="1" applyAlignment="1">
      <alignment horizontal="center" vertical="center" wrapText="1"/>
    </xf>
    <xf numFmtId="4" fontId="10" fillId="12" borderId="29" xfId="0" applyNumberFormat="1" applyFont="1" applyFill="1" applyBorder="1" applyAlignment="1">
      <alignment horizontal="center" vertical="center" wrapText="1"/>
    </xf>
    <xf numFmtId="4" fontId="11" fillId="12" borderId="27" xfId="0" applyNumberFormat="1" applyFont="1" applyFill="1" applyBorder="1" applyAlignment="1">
      <alignment horizontal="center" vertical="center" wrapText="1"/>
    </xf>
    <xf numFmtId="4" fontId="11" fillId="12" borderId="15" xfId="0" applyNumberFormat="1" applyFont="1" applyFill="1" applyBorder="1" applyAlignment="1">
      <alignment horizontal="center" vertical="center" wrapText="1"/>
    </xf>
    <xf numFmtId="4" fontId="11" fillId="12" borderId="26" xfId="0" applyNumberFormat="1" applyFont="1" applyFill="1" applyBorder="1" applyAlignment="1">
      <alignment horizontal="center" vertical="center" wrapText="1"/>
    </xf>
    <xf numFmtId="4" fontId="11" fillId="12" borderId="9" xfId="0" applyNumberFormat="1" applyFont="1" applyFill="1" applyBorder="1" applyAlignment="1">
      <alignment horizontal="center" vertical="center" wrapText="1"/>
    </xf>
    <xf numFmtId="4" fontId="11" fillId="12" borderId="11" xfId="0" applyNumberFormat="1" applyFont="1" applyFill="1" applyBorder="1" applyAlignment="1">
      <alignment horizontal="center" vertical="center" wrapText="1"/>
    </xf>
    <xf numFmtId="4" fontId="11" fillId="12" borderId="39" xfId="0" applyNumberFormat="1" applyFont="1" applyFill="1" applyBorder="1" applyAlignment="1">
      <alignment horizontal="center" vertical="center" wrapText="1"/>
    </xf>
    <xf numFmtId="4" fontId="11" fillId="12" borderId="29" xfId="0" applyNumberFormat="1" applyFont="1" applyFill="1" applyBorder="1" applyAlignment="1">
      <alignment horizontal="center" vertical="center" wrapText="1"/>
    </xf>
    <xf numFmtId="4" fontId="11" fillId="12" borderId="28" xfId="0" applyNumberFormat="1" applyFont="1" applyFill="1" applyBorder="1" applyAlignment="1">
      <alignment horizontal="center" vertical="center" wrapText="1"/>
    </xf>
    <xf numFmtId="4" fontId="11" fillId="12" borderId="17" xfId="0" applyNumberFormat="1" applyFont="1" applyFill="1" applyBorder="1" applyAlignment="1">
      <alignment horizontal="center" vertical="center" wrapText="1"/>
    </xf>
    <xf numFmtId="4" fontId="10" fillId="7" borderId="10" xfId="0" applyNumberFormat="1" applyFont="1" applyFill="1" applyBorder="1" applyAlignment="1">
      <alignment horizontal="center" vertical="center" wrapText="1"/>
    </xf>
    <xf numFmtId="4" fontId="10" fillId="7" borderId="15" xfId="0" applyNumberFormat="1" applyFont="1" applyFill="1" applyBorder="1" applyAlignment="1">
      <alignment horizontal="center" vertical="center" wrapText="1"/>
    </xf>
    <xf numFmtId="4" fontId="10" fillId="7" borderId="29" xfId="0" applyNumberFormat="1" applyFont="1" applyFill="1" applyBorder="1" applyAlignment="1">
      <alignment horizontal="center" vertical="center" wrapText="1"/>
    </xf>
    <xf numFmtId="4" fontId="11" fillId="8" borderId="10" xfId="0" applyNumberFormat="1" applyFont="1" applyFill="1" applyBorder="1" applyAlignment="1">
      <alignment horizontal="center" vertical="center" wrapText="1"/>
    </xf>
    <xf numFmtId="4" fontId="11" fillId="8" borderId="15" xfId="0" applyNumberFormat="1" applyFont="1" applyFill="1" applyBorder="1" applyAlignment="1">
      <alignment horizontal="center" vertical="center" wrapText="1"/>
    </xf>
    <xf numFmtId="4" fontId="11" fillId="8" borderId="26" xfId="0" applyNumberFormat="1" applyFont="1" applyFill="1" applyBorder="1" applyAlignment="1">
      <alignment horizontal="center" vertical="center" wrapText="1"/>
    </xf>
    <xf numFmtId="4" fontId="11" fillId="8" borderId="27" xfId="0" applyNumberFormat="1" applyFont="1" applyFill="1" applyBorder="1" applyAlignment="1">
      <alignment horizontal="center" vertical="center" wrapText="1"/>
    </xf>
    <xf numFmtId="4" fontId="12" fillId="8" borderId="27" xfId="0" applyNumberFormat="1" applyFont="1" applyFill="1" applyBorder="1" applyAlignment="1">
      <alignment horizontal="center" vertical="center" wrapText="1"/>
    </xf>
    <xf numFmtId="4" fontId="12" fillId="8" borderId="26" xfId="0" applyNumberFormat="1" applyFont="1" applyFill="1" applyBorder="1" applyAlignment="1">
      <alignment horizontal="center" vertical="center" wrapText="1"/>
    </xf>
    <xf numFmtId="4" fontId="12" fillId="8" borderId="15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4" fontId="8" fillId="18" borderId="10" xfId="0" applyNumberFormat="1" applyFont="1" applyFill="1" applyBorder="1" applyAlignment="1">
      <alignment horizontal="center" wrapText="1"/>
    </xf>
    <xf numFmtId="4" fontId="8" fillId="18" borderId="15" xfId="0" applyNumberFormat="1" applyFont="1" applyFill="1" applyBorder="1" applyAlignment="1">
      <alignment horizontal="center" wrapText="1"/>
    </xf>
    <xf numFmtId="4" fontId="8" fillId="18" borderId="29" xfId="0" applyNumberFormat="1" applyFont="1" applyFill="1" applyBorder="1" applyAlignment="1">
      <alignment horizontal="center" wrapText="1"/>
    </xf>
    <xf numFmtId="4" fontId="10" fillId="14" borderId="2" xfId="0" applyNumberFormat="1" applyFont="1" applyFill="1" applyBorder="1" applyAlignment="1">
      <alignment horizontal="center" vertical="center" wrapText="1"/>
    </xf>
    <xf numFmtId="4" fontId="10" fillId="14" borderId="4" xfId="0" applyNumberFormat="1" applyFont="1" applyFill="1" applyBorder="1" applyAlignment="1">
      <alignment horizontal="center" vertical="center" wrapText="1"/>
    </xf>
    <xf numFmtId="4" fontId="10" fillId="10" borderId="4" xfId="0" applyNumberFormat="1" applyFont="1" applyFill="1" applyBorder="1" applyAlignment="1">
      <alignment horizontal="center" vertical="center" wrapText="1"/>
    </xf>
    <xf numFmtId="4" fontId="10" fillId="21" borderId="2" xfId="0" applyNumberFormat="1" applyFont="1" applyFill="1" applyBorder="1" applyAlignment="1">
      <alignment horizontal="center" vertical="center" wrapText="1"/>
    </xf>
    <xf numFmtId="4" fontId="10" fillId="21" borderId="4" xfId="0" applyNumberFormat="1" applyFont="1" applyFill="1" applyBorder="1" applyAlignment="1">
      <alignment horizontal="center" vertical="center" wrapText="1"/>
    </xf>
    <xf numFmtId="4" fontId="10" fillId="25" borderId="10" xfId="0" applyNumberFormat="1" applyFont="1" applyFill="1" applyBorder="1" applyAlignment="1">
      <alignment horizontal="center" vertical="center" wrapText="1"/>
    </xf>
    <xf numFmtId="4" fontId="10" fillId="25" borderId="15" xfId="0" applyNumberFormat="1" applyFont="1" applyFill="1" applyBorder="1" applyAlignment="1">
      <alignment horizontal="center" vertical="center" wrapText="1"/>
    </xf>
    <xf numFmtId="4" fontId="10" fillId="25" borderId="11" xfId="0" applyNumberFormat="1" applyFont="1" applyFill="1" applyBorder="1" applyAlignment="1">
      <alignment horizontal="center" vertical="center" wrapText="1"/>
    </xf>
    <xf numFmtId="4" fontId="10" fillId="25" borderId="17" xfId="0" applyNumberFormat="1" applyFont="1" applyFill="1" applyBorder="1" applyAlignment="1">
      <alignment horizontal="center" vertical="center" wrapText="1"/>
    </xf>
    <xf numFmtId="4" fontId="11" fillId="21" borderId="16" xfId="0" applyNumberFormat="1" applyFont="1" applyFill="1" applyBorder="1" applyAlignment="1">
      <alignment horizontal="center" vertical="center" wrapText="1"/>
    </xf>
    <xf numFmtId="4" fontId="11" fillId="21" borderId="37" xfId="0" applyNumberFormat="1" applyFont="1" applyFill="1" applyBorder="1" applyAlignment="1">
      <alignment horizontal="center" vertical="center" wrapText="1"/>
    </xf>
    <xf numFmtId="4" fontId="11" fillId="14" borderId="38" xfId="0" applyNumberFormat="1" applyFont="1" applyFill="1" applyBorder="1" applyAlignment="1">
      <alignment horizontal="center" vertical="center" wrapText="1"/>
    </xf>
    <xf numFmtId="4" fontId="11" fillId="14" borderId="13" xfId="0" applyNumberFormat="1" applyFont="1" applyFill="1" applyBorder="1" applyAlignment="1">
      <alignment horizontal="center" vertical="center" wrapText="1"/>
    </xf>
    <xf numFmtId="4" fontId="11" fillId="14" borderId="19" xfId="0" applyNumberFormat="1" applyFont="1" applyFill="1" applyBorder="1" applyAlignment="1">
      <alignment horizontal="center" vertical="center" wrapText="1"/>
    </xf>
    <xf numFmtId="4" fontId="11" fillId="14" borderId="16" xfId="0" applyNumberFormat="1" applyFont="1" applyFill="1" applyBorder="1" applyAlignment="1">
      <alignment horizontal="center" vertical="center" wrapText="1"/>
    </xf>
    <xf numFmtId="4" fontId="11" fillId="14" borderId="37" xfId="0" applyNumberFormat="1" applyFont="1" applyFill="1" applyBorder="1" applyAlignment="1">
      <alignment horizontal="center" vertical="center" wrapText="1"/>
    </xf>
    <xf numFmtId="4" fontId="11" fillId="10" borderId="38" xfId="0" applyNumberFormat="1" applyFont="1" applyFill="1" applyBorder="1" applyAlignment="1">
      <alignment horizontal="center" vertical="center" wrapText="1"/>
    </xf>
    <xf numFmtId="4" fontId="11" fillId="10" borderId="13" xfId="0" applyNumberFormat="1" applyFont="1" applyFill="1" applyBorder="1" applyAlignment="1">
      <alignment horizontal="center" vertical="center" wrapText="1"/>
    </xf>
    <xf numFmtId="4" fontId="11" fillId="10" borderId="19" xfId="0" applyNumberFormat="1" applyFont="1" applyFill="1" applyBorder="1" applyAlignment="1">
      <alignment horizontal="center" vertical="center" wrapText="1"/>
    </xf>
    <xf numFmtId="4" fontId="11" fillId="10" borderId="16" xfId="0" applyNumberFormat="1" applyFont="1" applyFill="1" applyBorder="1" applyAlignment="1">
      <alignment horizontal="center" vertical="center" wrapText="1"/>
    </xf>
    <xf numFmtId="4" fontId="11" fillId="10" borderId="37" xfId="0" applyNumberFormat="1" applyFont="1" applyFill="1" applyBorder="1" applyAlignment="1">
      <alignment horizontal="center" vertical="center" wrapText="1"/>
    </xf>
    <xf numFmtId="4" fontId="11" fillId="21" borderId="38" xfId="0" applyNumberFormat="1" applyFont="1" applyFill="1" applyBorder="1" applyAlignment="1">
      <alignment horizontal="center" vertical="center" wrapText="1"/>
    </xf>
    <xf numFmtId="4" fontId="11" fillId="21" borderId="13" xfId="0" applyNumberFormat="1" applyFont="1" applyFill="1" applyBorder="1" applyAlignment="1">
      <alignment horizontal="center" vertical="center" wrapText="1"/>
    </xf>
    <xf numFmtId="4" fontId="11" fillId="21" borderId="19" xfId="0" applyNumberFormat="1" applyFont="1" applyFill="1" applyBorder="1" applyAlignment="1">
      <alignment horizontal="center" vertical="center" wrapText="1"/>
    </xf>
    <xf numFmtId="4" fontId="14" fillId="10" borderId="58" xfId="0" applyNumberFormat="1" applyFont="1" applyFill="1" applyBorder="1" applyAlignment="1">
      <alignment horizontal="center" vertical="center" wrapText="1"/>
    </xf>
    <xf numFmtId="4" fontId="14" fillId="10" borderId="3" xfId="0" applyNumberFormat="1" applyFont="1" applyFill="1" applyBorder="1" applyAlignment="1">
      <alignment horizontal="center" vertical="center" wrapText="1"/>
    </xf>
    <xf numFmtId="4" fontId="14" fillId="10" borderId="53" xfId="0" applyNumberFormat="1" applyFont="1" applyFill="1" applyBorder="1" applyAlignment="1">
      <alignment horizontal="center" vertical="center" wrapText="1"/>
    </xf>
    <xf numFmtId="4" fontId="14" fillId="6" borderId="15" xfId="0" applyNumberFormat="1" applyFont="1" applyFill="1" applyBorder="1" applyAlignment="1">
      <alignment horizontal="center" vertical="center" wrapText="1"/>
    </xf>
    <xf numFmtId="4" fontId="15" fillId="6" borderId="15" xfId="0" applyNumberFormat="1" applyFont="1" applyFill="1" applyBorder="1" applyAlignment="1">
      <alignment horizontal="center" vertical="center" wrapText="1"/>
    </xf>
    <xf numFmtId="4" fontId="20" fillId="11" borderId="2" xfId="0" applyNumberFormat="1" applyFont="1" applyFill="1" applyBorder="1" applyAlignment="1">
      <alignment horizontal="center"/>
    </xf>
    <xf numFmtId="4" fontId="20" fillId="11" borderId="3" xfId="0" applyNumberFormat="1" applyFont="1" applyFill="1" applyBorder="1" applyAlignment="1">
      <alignment horizontal="center"/>
    </xf>
    <xf numFmtId="4" fontId="14" fillId="10" borderId="2" xfId="0" applyNumberFormat="1" applyFont="1" applyFill="1" applyBorder="1" applyAlignment="1">
      <alignment horizontal="center" vertical="center" wrapText="1"/>
    </xf>
    <xf numFmtId="4" fontId="14" fillId="10" borderId="4" xfId="0" applyNumberFormat="1" applyFont="1" applyFill="1" applyBorder="1" applyAlignment="1">
      <alignment horizontal="center" vertical="center" wrapText="1"/>
    </xf>
    <xf numFmtId="4" fontId="14" fillId="12" borderId="10" xfId="0" applyNumberFormat="1" applyFont="1" applyFill="1" applyBorder="1" applyAlignment="1">
      <alignment horizontal="center" vertical="center" wrapText="1"/>
    </xf>
    <xf numFmtId="4" fontId="14" fillId="12" borderId="15" xfId="0" applyNumberFormat="1" applyFont="1" applyFill="1" applyBorder="1" applyAlignment="1">
      <alignment horizontal="center" vertical="center" wrapText="1"/>
    </xf>
    <xf numFmtId="4" fontId="15" fillId="12" borderId="15" xfId="0" applyNumberFormat="1" applyFont="1" applyFill="1" applyBorder="1" applyAlignment="1">
      <alignment horizontal="center" vertical="center" wrapText="1"/>
    </xf>
    <xf numFmtId="4" fontId="15" fillId="12" borderId="26" xfId="0" applyNumberFormat="1" applyFont="1" applyFill="1" applyBorder="1" applyAlignment="1">
      <alignment horizontal="center" vertical="center" wrapText="1"/>
    </xf>
    <xf numFmtId="4" fontId="15" fillId="12" borderId="11" xfId="0" applyNumberFormat="1" applyFont="1" applyFill="1" applyBorder="1" applyAlignment="1">
      <alignment horizontal="center" vertical="center" wrapText="1"/>
    </xf>
    <xf numFmtId="4" fontId="15" fillId="12" borderId="39" xfId="0" applyNumberFormat="1" applyFont="1" applyFill="1" applyBorder="1" applyAlignment="1">
      <alignment horizontal="center" vertical="center" wrapText="1"/>
    </xf>
    <xf numFmtId="4" fontId="15" fillId="12" borderId="27" xfId="0" applyNumberFormat="1" applyFont="1" applyFill="1" applyBorder="1" applyAlignment="1">
      <alignment horizontal="center" vertical="center" wrapText="1"/>
    </xf>
    <xf numFmtId="4" fontId="15" fillId="12" borderId="28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4" fontId="15" fillId="26" borderId="13" xfId="0" applyNumberFormat="1" applyFont="1" applyFill="1" applyBorder="1" applyAlignment="1">
      <alignment horizontal="center" vertical="center" wrapText="1"/>
    </xf>
    <xf numFmtId="4" fontId="15" fillId="26" borderId="19" xfId="0" applyNumberFormat="1" applyFont="1" applyFill="1" applyBorder="1" applyAlignment="1">
      <alignment horizontal="center" vertical="center" wrapText="1"/>
    </xf>
    <xf numFmtId="4" fontId="15" fillId="26" borderId="14" xfId="0" applyNumberFormat="1" applyFont="1" applyFill="1" applyBorder="1" applyAlignment="1">
      <alignment horizontal="center" vertical="center" wrapText="1"/>
    </xf>
    <xf numFmtId="4" fontId="15" fillId="26" borderId="16" xfId="0" applyNumberFormat="1" applyFont="1" applyFill="1" applyBorder="1" applyAlignment="1">
      <alignment horizontal="center" vertical="center" wrapText="1"/>
    </xf>
    <xf numFmtId="4" fontId="15" fillId="26" borderId="37" xfId="0" applyNumberFormat="1" applyFont="1" applyFill="1" applyBorder="1" applyAlignment="1">
      <alignment horizontal="center" vertical="center" wrapText="1"/>
    </xf>
    <xf numFmtId="4" fontId="14" fillId="7" borderId="10" xfId="0" applyNumberFormat="1" applyFont="1" applyFill="1" applyBorder="1" applyAlignment="1">
      <alignment horizontal="center" vertical="center" wrapText="1"/>
    </xf>
    <xf numFmtId="4" fontId="14" fillId="7" borderId="15" xfId="0" applyNumberFormat="1" applyFont="1" applyFill="1" applyBorder="1" applyAlignment="1">
      <alignment horizontal="center" vertical="center" wrapText="1"/>
    </xf>
    <xf numFmtId="4" fontId="14" fillId="7" borderId="29" xfId="0" applyNumberFormat="1" applyFont="1" applyFill="1" applyBorder="1" applyAlignment="1">
      <alignment horizontal="center" vertical="center" wrapText="1"/>
    </xf>
    <xf numFmtId="4" fontId="15" fillId="8" borderId="10" xfId="0" applyNumberFormat="1" applyFont="1" applyFill="1" applyBorder="1" applyAlignment="1">
      <alignment horizontal="center" vertical="center" wrapText="1"/>
    </xf>
    <xf numFmtId="4" fontId="15" fillId="8" borderId="15" xfId="0" applyNumberFormat="1" applyFont="1" applyFill="1" applyBorder="1" applyAlignment="1">
      <alignment horizontal="center" vertical="center" wrapText="1"/>
    </xf>
    <xf numFmtId="4" fontId="15" fillId="8" borderId="26" xfId="0" applyNumberFormat="1" applyFont="1" applyFill="1" applyBorder="1" applyAlignment="1">
      <alignment horizontal="center" vertical="center" wrapText="1"/>
    </xf>
    <xf numFmtId="4" fontId="15" fillId="8" borderId="27" xfId="0" applyNumberFormat="1" applyFont="1" applyFill="1" applyBorder="1" applyAlignment="1">
      <alignment horizontal="center" vertical="center" wrapText="1"/>
    </xf>
    <xf numFmtId="4" fontId="16" fillId="8" borderId="27" xfId="0" applyNumberFormat="1" applyFont="1" applyFill="1" applyBorder="1" applyAlignment="1">
      <alignment horizontal="center" vertical="center" wrapText="1"/>
    </xf>
    <xf numFmtId="4" fontId="16" fillId="8" borderId="26" xfId="0" applyNumberFormat="1" applyFont="1" applyFill="1" applyBorder="1" applyAlignment="1">
      <alignment horizontal="center" vertical="center" wrapText="1"/>
    </xf>
    <xf numFmtId="4" fontId="16" fillId="8" borderId="15" xfId="0" applyNumberFormat="1" applyFont="1" applyFill="1" applyBorder="1" applyAlignment="1">
      <alignment horizontal="center" vertical="center" wrapText="1"/>
    </xf>
    <xf numFmtId="4" fontId="14" fillId="5" borderId="34" xfId="0" applyNumberFormat="1" applyFont="1" applyFill="1" applyBorder="1" applyAlignment="1">
      <alignment horizontal="center" vertical="center" wrapText="1"/>
    </xf>
    <xf numFmtId="4" fontId="14" fillId="5" borderId="42" xfId="0" applyNumberFormat="1" applyFont="1" applyFill="1" applyBorder="1" applyAlignment="1">
      <alignment horizontal="center" vertical="center" wrapText="1"/>
    </xf>
    <xf numFmtId="4" fontId="15" fillId="14" borderId="13" xfId="0" applyNumberFormat="1" applyFont="1" applyFill="1" applyBorder="1" applyAlignment="1">
      <alignment horizontal="center" vertical="center" wrapText="1"/>
    </xf>
    <xf numFmtId="4" fontId="15" fillId="14" borderId="19" xfId="0" applyNumberFormat="1" applyFont="1" applyFill="1" applyBorder="1" applyAlignment="1">
      <alignment horizontal="center" vertical="center" wrapText="1"/>
    </xf>
    <xf numFmtId="4" fontId="15" fillId="14" borderId="14" xfId="0" applyNumberFormat="1" applyFont="1" applyFill="1" applyBorder="1" applyAlignment="1">
      <alignment horizontal="center" vertical="center" wrapText="1"/>
    </xf>
    <xf numFmtId="4" fontId="15" fillId="14" borderId="16" xfId="0" applyNumberFormat="1" applyFont="1" applyFill="1" applyBorder="1" applyAlignment="1">
      <alignment horizontal="center" vertical="center" wrapText="1"/>
    </xf>
    <xf numFmtId="4" fontId="15" fillId="10" borderId="13" xfId="0" applyNumberFormat="1" applyFont="1" applyFill="1" applyBorder="1" applyAlignment="1">
      <alignment horizontal="center" vertical="center" wrapText="1"/>
    </xf>
    <xf numFmtId="4" fontId="15" fillId="10" borderId="19" xfId="0" applyNumberFormat="1" applyFont="1" applyFill="1" applyBorder="1" applyAlignment="1">
      <alignment horizontal="center" vertical="center" wrapText="1"/>
    </xf>
    <xf numFmtId="4" fontId="15" fillId="10" borderId="14" xfId="0" applyNumberFormat="1" applyFont="1" applyFill="1" applyBorder="1" applyAlignment="1">
      <alignment horizontal="center" vertical="center" wrapText="1"/>
    </xf>
    <xf numFmtId="4" fontId="15" fillId="10" borderId="16" xfId="0" applyNumberFormat="1" applyFont="1" applyFill="1" applyBorder="1" applyAlignment="1">
      <alignment horizontal="center" vertical="center" wrapText="1"/>
    </xf>
    <xf numFmtId="4" fontId="15" fillId="10" borderId="37" xfId="0" applyNumberFormat="1" applyFont="1" applyFill="1" applyBorder="1" applyAlignment="1">
      <alignment horizontal="center" vertical="center" wrapText="1"/>
    </xf>
    <xf numFmtId="4" fontId="14" fillId="3" borderId="8" xfId="0" applyNumberFormat="1" applyFont="1" applyFill="1" applyBorder="1" applyAlignment="1">
      <alignment horizontal="center" vertical="center" wrapText="1"/>
    </xf>
    <xf numFmtId="4" fontId="14" fillId="3" borderId="0" xfId="0" applyNumberFormat="1" applyFont="1" applyFill="1" applyBorder="1" applyAlignment="1">
      <alignment horizontal="center" vertical="center" wrapText="1"/>
    </xf>
    <xf numFmtId="4" fontId="14" fillId="3" borderId="49" xfId="0" applyNumberFormat="1" applyFont="1" applyFill="1" applyBorder="1" applyAlignment="1">
      <alignment horizontal="center" vertical="center" wrapText="1"/>
    </xf>
    <xf numFmtId="4" fontId="22" fillId="14" borderId="49" xfId="0" applyNumberFormat="1" applyFont="1" applyFill="1" applyBorder="1" applyAlignment="1">
      <alignment horizontal="center" vertical="center" wrapText="1"/>
    </xf>
    <xf numFmtId="4" fontId="22" fillId="14" borderId="55" xfId="0" applyNumberFormat="1" applyFont="1" applyFill="1" applyBorder="1" applyAlignment="1">
      <alignment horizontal="center" vertical="center" wrapText="1"/>
    </xf>
    <xf numFmtId="4" fontId="22" fillId="10" borderId="39" xfId="0" applyNumberFormat="1" applyFont="1" applyFill="1" applyBorder="1" applyAlignment="1">
      <alignment horizontal="center" vertical="center" wrapText="1"/>
    </xf>
    <xf numFmtId="4" fontId="22" fillId="10" borderId="56" xfId="0" applyNumberFormat="1" applyFont="1" applyFill="1" applyBorder="1" applyAlignment="1">
      <alignment horizontal="center" vertical="center" wrapText="1"/>
    </xf>
    <xf numFmtId="4" fontId="14" fillId="26" borderId="35" xfId="0" applyNumberFormat="1" applyFont="1" applyFill="1" applyBorder="1" applyAlignment="1">
      <alignment horizontal="center" vertical="center" wrapText="1"/>
    </xf>
    <xf numFmtId="4" fontId="14" fillId="26" borderId="0" xfId="0" applyNumberFormat="1" applyFont="1" applyFill="1" applyBorder="1" applyAlignment="1">
      <alignment horizontal="center" vertical="center" wrapText="1"/>
    </xf>
    <xf numFmtId="4" fontId="14" fillId="5" borderId="10" xfId="0" applyNumberFormat="1" applyFont="1" applyFill="1" applyBorder="1" applyAlignment="1">
      <alignment horizontal="center" vertical="center" wrapText="1"/>
    </xf>
    <xf numFmtId="4" fontId="14" fillId="5" borderId="15" xfId="0" applyNumberFormat="1" applyFont="1" applyFill="1" applyBorder="1" applyAlignment="1">
      <alignment horizontal="center" vertical="center" wrapText="1"/>
    </xf>
    <xf numFmtId="4" fontId="7" fillId="18" borderId="2" xfId="0" applyNumberFormat="1" applyFont="1" applyFill="1" applyBorder="1" applyAlignment="1">
      <alignment horizontal="center"/>
    </xf>
    <xf numFmtId="4" fontId="7" fillId="18" borderId="53" xfId="0" applyNumberFormat="1" applyFont="1" applyFill="1" applyBorder="1" applyAlignment="1">
      <alignment horizontal="center"/>
    </xf>
    <xf numFmtId="4" fontId="20" fillId="13" borderId="2" xfId="0" applyNumberFormat="1" applyFont="1" applyFill="1" applyBorder="1" applyAlignment="1">
      <alignment horizontal="center"/>
    </xf>
    <xf numFmtId="4" fontId="20" fillId="13" borderId="4" xfId="0" applyNumberFormat="1" applyFont="1" applyFill="1" applyBorder="1" applyAlignment="1">
      <alignment horizontal="center"/>
    </xf>
    <xf numFmtId="4" fontId="14" fillId="5" borderId="11" xfId="0" applyNumberFormat="1" applyFont="1" applyFill="1" applyBorder="1" applyAlignment="1">
      <alignment horizontal="center" vertical="center" wrapText="1"/>
    </xf>
    <xf numFmtId="4" fontId="14" fillId="5" borderId="17" xfId="0" applyNumberFormat="1" applyFont="1" applyFill="1" applyBorder="1" applyAlignment="1">
      <alignment horizontal="center" vertical="center" wrapText="1"/>
    </xf>
    <xf numFmtId="4" fontId="14" fillId="3" borderId="16" xfId="0" applyNumberFormat="1" applyFont="1" applyFill="1" applyBorder="1" applyAlignment="1">
      <alignment horizontal="center" vertical="center" wrapText="1"/>
    </xf>
    <xf numFmtId="4" fontId="14" fillId="3" borderId="37" xfId="0" applyNumberFormat="1" applyFont="1" applyFill="1" applyBorder="1" applyAlignment="1">
      <alignment horizontal="center" vertical="center" wrapText="1"/>
    </xf>
    <xf numFmtId="4" fontId="20" fillId="11" borderId="4" xfId="0" applyNumberFormat="1" applyFont="1" applyFill="1" applyBorder="1" applyAlignment="1">
      <alignment horizontal="center"/>
    </xf>
    <xf numFmtId="4" fontId="20" fillId="22" borderId="21" xfId="0" applyNumberFormat="1" applyFont="1" applyFill="1" applyBorder="1" applyAlignment="1">
      <alignment horizontal="center"/>
    </xf>
    <xf numFmtId="4" fontId="20" fillId="22" borderId="59" xfId="0" applyNumberFormat="1" applyFont="1" applyFill="1" applyBorder="1" applyAlignment="1">
      <alignment horizontal="center"/>
    </xf>
    <xf numFmtId="4" fontId="14" fillId="14" borderId="10" xfId="0" applyNumberFormat="1" applyFont="1" applyFill="1" applyBorder="1" applyAlignment="1">
      <alignment horizontal="center" vertical="center" wrapText="1"/>
    </xf>
    <xf numFmtId="4" fontId="14" fillId="14" borderId="15" xfId="0" applyNumberFormat="1" applyFont="1" applyFill="1" applyBorder="1" applyAlignment="1">
      <alignment horizontal="center" vertical="center" wrapText="1"/>
    </xf>
    <xf numFmtId="4" fontId="14" fillId="10" borderId="10" xfId="0" applyNumberFormat="1" applyFont="1" applyFill="1" applyBorder="1" applyAlignment="1">
      <alignment horizontal="center" vertical="center" wrapText="1"/>
    </xf>
    <xf numFmtId="4" fontId="14" fillId="10" borderId="15" xfId="0" applyNumberFormat="1" applyFont="1" applyFill="1" applyBorder="1" applyAlignment="1">
      <alignment horizontal="center" vertical="center" wrapText="1"/>
    </xf>
    <xf numFmtId="4" fontId="14" fillId="21" borderId="18" xfId="0" applyNumberFormat="1" applyFont="1" applyFill="1" applyBorder="1" applyAlignment="1">
      <alignment horizontal="center" vertical="center" wrapText="1"/>
    </xf>
    <xf numFmtId="4" fontId="14" fillId="21" borderId="34" xfId="0" applyNumberFormat="1" applyFont="1" applyFill="1" applyBorder="1" applyAlignment="1">
      <alignment horizontal="center" vertical="center" wrapText="1"/>
    </xf>
    <xf numFmtId="4" fontId="14" fillId="21" borderId="44" xfId="0" applyNumberFormat="1" applyFont="1" applyFill="1" applyBorder="1" applyAlignment="1">
      <alignment horizontal="center" vertical="center" wrapText="1"/>
    </xf>
    <xf numFmtId="4" fontId="14" fillId="21" borderId="45" xfId="0" applyNumberFormat="1" applyFont="1" applyFill="1" applyBorder="1" applyAlignment="1">
      <alignment horizontal="center" vertical="center" wrapText="1"/>
    </xf>
    <xf numFmtId="0" fontId="27" fillId="3" borderId="16" xfId="0" applyFont="1" applyFill="1" applyBorder="1" applyAlignment="1">
      <alignment horizontal="center" vertical="center" wrapText="1"/>
    </xf>
    <xf numFmtId="0" fontId="27" fillId="3" borderId="35" xfId="0" applyFont="1" applyFill="1" applyBorder="1" applyAlignment="1">
      <alignment horizontal="center" vertical="center" wrapText="1"/>
    </xf>
    <xf numFmtId="0" fontId="27" fillId="3" borderId="38" xfId="0" applyFont="1" applyFill="1" applyBorder="1" applyAlignment="1">
      <alignment horizontal="center" vertical="center" wrapText="1"/>
    </xf>
    <xf numFmtId="0" fontId="28" fillId="31" borderId="8" xfId="0" applyFont="1" applyFill="1" applyBorder="1" applyAlignment="1">
      <alignment horizontal="center" vertical="center" wrapText="1"/>
    </xf>
    <xf numFmtId="0" fontId="28" fillId="31" borderId="43" xfId="0" applyFont="1" applyFill="1" applyBorder="1" applyAlignment="1">
      <alignment horizontal="center" vertical="center" wrapText="1"/>
    </xf>
    <xf numFmtId="0" fontId="28" fillId="32" borderId="9" xfId="0" applyFont="1" applyFill="1" applyBorder="1" applyAlignment="1">
      <alignment horizontal="center" vertical="center" wrapText="1"/>
    </xf>
    <xf numFmtId="0" fontId="28" fillId="32" borderId="43" xfId="0" applyFont="1" applyFill="1" applyBorder="1" applyAlignment="1">
      <alignment horizontal="center" vertical="center" wrapText="1"/>
    </xf>
    <xf numFmtId="0" fontId="29" fillId="33" borderId="9" xfId="0" applyFont="1" applyFill="1" applyBorder="1" applyAlignment="1">
      <alignment horizontal="center" vertical="center" wrapText="1"/>
    </xf>
    <xf numFmtId="0" fontId="29" fillId="33" borderId="8" xfId="0" applyFont="1" applyFill="1" applyBorder="1" applyAlignment="1">
      <alignment horizontal="center" vertical="center" wrapText="1"/>
    </xf>
    <xf numFmtId="0" fontId="29" fillId="33" borderId="43" xfId="0" applyFont="1" applyFill="1" applyBorder="1" applyAlignment="1">
      <alignment horizontal="center" vertical="center" wrapText="1"/>
    </xf>
    <xf numFmtId="0" fontId="30" fillId="4" borderId="9" xfId="0" applyFont="1" applyFill="1" applyBorder="1" applyAlignment="1">
      <alignment horizontal="center" vertical="center" wrapText="1"/>
    </xf>
    <xf numFmtId="0" fontId="30" fillId="4" borderId="8" xfId="0" applyFont="1" applyFill="1" applyBorder="1" applyAlignment="1">
      <alignment horizontal="center" vertical="center" wrapText="1"/>
    </xf>
    <xf numFmtId="0" fontId="29" fillId="36" borderId="22" xfId="0" applyFont="1" applyFill="1" applyBorder="1" applyAlignment="1">
      <alignment horizontal="center" vertical="center" wrapText="1"/>
    </xf>
    <xf numFmtId="0" fontId="29" fillId="36" borderId="7" xfId="0" applyFont="1" applyFill="1" applyBorder="1" applyAlignment="1">
      <alignment horizontal="center" vertical="center" wrapText="1"/>
    </xf>
    <xf numFmtId="0" fontId="29" fillId="36" borderId="14" xfId="0" applyFont="1" applyFill="1" applyBorder="1" applyAlignment="1">
      <alignment horizontal="center" vertical="center" wrapText="1"/>
    </xf>
    <xf numFmtId="0" fontId="29" fillId="33" borderId="22" xfId="0" applyFont="1" applyFill="1" applyBorder="1" applyAlignment="1">
      <alignment horizontal="center" vertical="center" wrapText="1"/>
    </xf>
    <xf numFmtId="0" fontId="29" fillId="33" borderId="7" xfId="0" applyFont="1" applyFill="1" applyBorder="1" applyAlignment="1">
      <alignment horizontal="center" vertical="center" wrapText="1"/>
    </xf>
    <xf numFmtId="0" fontId="29" fillId="33" borderId="14" xfId="0" applyFont="1" applyFill="1" applyBorder="1" applyAlignment="1">
      <alignment horizontal="center" vertical="center" wrapText="1"/>
    </xf>
    <xf numFmtId="0" fontId="30" fillId="4" borderId="43" xfId="0" applyFont="1" applyFill="1" applyBorder="1" applyAlignment="1">
      <alignment horizontal="center" vertical="center" wrapText="1"/>
    </xf>
    <xf numFmtId="0" fontId="27" fillId="5" borderId="10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0" fontId="27" fillId="5" borderId="11" xfId="0" applyFont="1" applyFill="1" applyBorder="1" applyAlignment="1">
      <alignment horizontal="center" vertical="center" wrapText="1"/>
    </xf>
    <xf numFmtId="0" fontId="27" fillId="5" borderId="17" xfId="0" applyFont="1" applyFill="1" applyBorder="1" applyAlignment="1">
      <alignment horizontal="center" vertical="center" wrapText="1"/>
    </xf>
    <xf numFmtId="0" fontId="29" fillId="34" borderId="21" xfId="0" applyFont="1" applyFill="1" applyBorder="1" applyAlignment="1">
      <alignment horizontal="center" vertical="center" wrapText="1"/>
    </xf>
    <xf numFmtId="0" fontId="29" fillId="34" borderId="12" xfId="0" applyFont="1" applyFill="1" applyBorder="1" applyAlignment="1">
      <alignment horizontal="center" vertical="center" wrapText="1"/>
    </xf>
    <xf numFmtId="0" fontId="29" fillId="34" borderId="18" xfId="0" applyFont="1" applyFill="1" applyBorder="1" applyAlignment="1">
      <alignment horizontal="center" vertical="center" wrapText="1"/>
    </xf>
    <xf numFmtId="0" fontId="29" fillId="8" borderId="22" xfId="0" applyFont="1" applyFill="1" applyBorder="1" applyAlignment="1">
      <alignment horizontal="center" vertical="center" wrapText="1"/>
    </xf>
    <xf numFmtId="0" fontId="29" fillId="8" borderId="7" xfId="0" applyFont="1" applyFill="1" applyBorder="1" applyAlignment="1">
      <alignment horizontal="center" vertical="center" wrapText="1"/>
    </xf>
    <xf numFmtId="0" fontId="29" fillId="8" borderId="14" xfId="0" applyFont="1" applyFill="1" applyBorder="1" applyAlignment="1">
      <alignment horizontal="center" vertical="center" wrapText="1"/>
    </xf>
    <xf numFmtId="0" fontId="29" fillId="35" borderId="22" xfId="0" applyFont="1" applyFill="1" applyBorder="1" applyAlignment="1">
      <alignment horizontal="center" vertical="center" wrapText="1"/>
    </xf>
    <xf numFmtId="0" fontId="29" fillId="35" borderId="7" xfId="0" applyFont="1" applyFill="1" applyBorder="1" applyAlignment="1">
      <alignment horizontal="center" vertical="center" wrapText="1"/>
    </xf>
    <xf numFmtId="0" fontId="29" fillId="35" borderId="14" xfId="0" applyFont="1" applyFill="1" applyBorder="1" applyAlignment="1">
      <alignment horizontal="center" vertical="center" wrapText="1"/>
    </xf>
    <xf numFmtId="0" fontId="28" fillId="31" borderId="9" xfId="0" applyFont="1" applyFill="1" applyBorder="1" applyAlignment="1">
      <alignment horizontal="center" vertical="center" wrapText="1"/>
    </xf>
    <xf numFmtId="0" fontId="29" fillId="6" borderId="22" xfId="0" applyFont="1" applyFill="1" applyBorder="1" applyAlignment="1">
      <alignment horizontal="center" vertical="center" wrapText="1"/>
    </xf>
    <xf numFmtId="0" fontId="29" fillId="6" borderId="7" xfId="0" applyFont="1" applyFill="1" applyBorder="1" applyAlignment="1">
      <alignment horizontal="center" vertical="center" wrapText="1"/>
    </xf>
    <xf numFmtId="0" fontId="29" fillId="6" borderId="14" xfId="0" applyFont="1" applyFill="1" applyBorder="1" applyAlignment="1">
      <alignment horizontal="center" vertical="center" wrapText="1"/>
    </xf>
    <xf numFmtId="0" fontId="32" fillId="6" borderId="23" xfId="0" applyFont="1" applyFill="1" applyBorder="1" applyAlignment="1">
      <alignment horizontal="center" vertical="center" wrapText="1"/>
    </xf>
    <xf numFmtId="0" fontId="32" fillId="6" borderId="13" xfId="0" applyFont="1" applyFill="1" applyBorder="1" applyAlignment="1">
      <alignment horizontal="center" vertical="center" wrapText="1"/>
    </xf>
    <xf numFmtId="0" fontId="32" fillId="6" borderId="19" xfId="0" applyFont="1" applyFill="1" applyBorder="1" applyAlignment="1">
      <alignment horizontal="center" vertical="center" wrapText="1"/>
    </xf>
    <xf numFmtId="0" fontId="32" fillId="6" borderId="60" xfId="0" applyFont="1" applyFill="1" applyBorder="1" applyAlignment="1">
      <alignment horizontal="center" vertical="center" wrapText="1"/>
    </xf>
    <xf numFmtId="0" fontId="32" fillId="6" borderId="44" xfId="0" applyFont="1" applyFill="1" applyBorder="1" applyAlignment="1">
      <alignment horizontal="center" vertical="center" wrapText="1"/>
    </xf>
    <xf numFmtId="0" fontId="27" fillId="7" borderId="10" xfId="0" applyFont="1" applyFill="1" applyBorder="1" applyAlignment="1">
      <alignment horizontal="center" vertical="center" wrapText="1"/>
    </xf>
    <xf numFmtId="0" fontId="27" fillId="7" borderId="15" xfId="0" applyFont="1" applyFill="1" applyBorder="1" applyAlignment="1">
      <alignment horizontal="center" vertical="center" wrapText="1"/>
    </xf>
    <xf numFmtId="0" fontId="27" fillId="7" borderId="29" xfId="0" applyFont="1" applyFill="1" applyBorder="1" applyAlignment="1">
      <alignment horizontal="center" vertical="center" wrapText="1"/>
    </xf>
    <xf numFmtId="0" fontId="33" fillId="8" borderId="10" xfId="0" applyFont="1" applyFill="1" applyBorder="1" applyAlignment="1">
      <alignment horizontal="center" vertical="center" wrapText="1"/>
    </xf>
    <xf numFmtId="0" fontId="33" fillId="8" borderId="15" xfId="0" applyFont="1" applyFill="1" applyBorder="1" applyAlignment="1">
      <alignment horizontal="center" vertical="center" wrapText="1"/>
    </xf>
    <xf numFmtId="0" fontId="33" fillId="8" borderId="26" xfId="0" applyFont="1" applyFill="1" applyBorder="1" applyAlignment="1">
      <alignment horizontal="center" vertical="center" wrapText="1"/>
    </xf>
    <xf numFmtId="0" fontId="33" fillId="8" borderId="27" xfId="0" applyFont="1" applyFill="1" applyBorder="1" applyAlignment="1">
      <alignment horizontal="center" vertical="center" wrapText="1"/>
    </xf>
    <xf numFmtId="0" fontId="35" fillId="8" borderId="27" xfId="0" applyFont="1" applyFill="1" applyBorder="1" applyAlignment="1">
      <alignment horizontal="center" vertical="center" wrapText="1"/>
    </xf>
    <xf numFmtId="0" fontId="35" fillId="8" borderId="26" xfId="0" applyFont="1" applyFill="1" applyBorder="1" applyAlignment="1">
      <alignment horizontal="center" vertical="center" wrapText="1"/>
    </xf>
    <xf numFmtId="0" fontId="35" fillId="8" borderId="15" xfId="0" applyFont="1" applyFill="1" applyBorder="1" applyAlignment="1">
      <alignment horizontal="center" vertical="center" wrapText="1"/>
    </xf>
    <xf numFmtId="0" fontId="27" fillId="44" borderId="11" xfId="0" applyFont="1" applyFill="1" applyBorder="1" applyAlignment="1">
      <alignment horizontal="center" vertical="center" wrapText="1"/>
    </xf>
    <xf numFmtId="0" fontId="27" fillId="44" borderId="63" xfId="0" applyFont="1" applyFill="1" applyBorder="1" applyAlignment="1">
      <alignment horizontal="center" vertical="center" wrapText="1"/>
    </xf>
    <xf numFmtId="0" fontId="27" fillId="44" borderId="2" xfId="0" applyFont="1" applyFill="1" applyBorder="1" applyAlignment="1">
      <alignment horizontal="center" vertical="center" wrapText="1"/>
    </xf>
    <xf numFmtId="0" fontId="27" fillId="44" borderId="4" xfId="0" applyFont="1" applyFill="1" applyBorder="1" applyAlignment="1">
      <alignment horizontal="center" vertical="center" wrapText="1"/>
    </xf>
    <xf numFmtId="0" fontId="27" fillId="12" borderId="10" xfId="0" applyFont="1" applyFill="1" applyBorder="1" applyAlignment="1">
      <alignment horizontal="center" vertical="center" wrapText="1"/>
    </xf>
    <xf numFmtId="0" fontId="27" fillId="12" borderId="15" xfId="0" applyFont="1" applyFill="1" applyBorder="1" applyAlignment="1">
      <alignment horizontal="center" vertical="center" wrapText="1"/>
    </xf>
    <xf numFmtId="0" fontId="27" fillId="12" borderId="29" xfId="0" applyFont="1" applyFill="1" applyBorder="1" applyAlignment="1">
      <alignment horizontal="center" vertical="center" wrapText="1"/>
    </xf>
    <xf numFmtId="0" fontId="33" fillId="12" borderId="27" xfId="0" applyFont="1" applyFill="1" applyBorder="1" applyAlignment="1">
      <alignment horizontal="center" vertical="center" wrapText="1"/>
    </xf>
    <xf numFmtId="0" fontId="33" fillId="12" borderId="15" xfId="0" applyFont="1" applyFill="1" applyBorder="1" applyAlignment="1">
      <alignment horizontal="center" vertical="center" wrapText="1"/>
    </xf>
    <xf numFmtId="0" fontId="33" fillId="12" borderId="26" xfId="0" applyFont="1" applyFill="1" applyBorder="1" applyAlignment="1">
      <alignment horizontal="center" vertical="center" wrapText="1"/>
    </xf>
    <xf numFmtId="0" fontId="33" fillId="12" borderId="9" xfId="0" applyFont="1" applyFill="1" applyBorder="1" applyAlignment="1">
      <alignment horizontal="center" vertical="center" wrapText="1"/>
    </xf>
    <xf numFmtId="0" fontId="33" fillId="12" borderId="11" xfId="0" applyFont="1" applyFill="1" applyBorder="1" applyAlignment="1">
      <alignment horizontal="center" vertical="center" wrapText="1"/>
    </xf>
    <xf numFmtId="0" fontId="33" fillId="12" borderId="39" xfId="0" applyFont="1" applyFill="1" applyBorder="1" applyAlignment="1">
      <alignment horizontal="center" vertical="center" wrapText="1"/>
    </xf>
    <xf numFmtId="0" fontId="33" fillId="12" borderId="29" xfId="0" applyFont="1" applyFill="1" applyBorder="1" applyAlignment="1">
      <alignment horizontal="center" vertical="center" wrapText="1"/>
    </xf>
    <xf numFmtId="0" fontId="33" fillId="12" borderId="28" xfId="0" applyFont="1" applyFill="1" applyBorder="1" applyAlignment="1">
      <alignment horizontal="center" vertical="center" wrapText="1"/>
    </xf>
    <xf numFmtId="0" fontId="20" fillId="28" borderId="2" xfId="0" applyFont="1" applyFill="1" applyBorder="1" applyAlignment="1">
      <alignment horizontal="center"/>
    </xf>
    <xf numFmtId="0" fontId="20" fillId="28" borderId="3" xfId="0" applyFont="1" applyFill="1" applyBorder="1" applyAlignment="1">
      <alignment horizontal="center"/>
    </xf>
    <xf numFmtId="0" fontId="33" fillId="12" borderId="17" xfId="0" applyFont="1" applyFill="1" applyBorder="1" applyAlignment="1">
      <alignment horizontal="center" vertical="center" wrapText="1"/>
    </xf>
    <xf numFmtId="0" fontId="27" fillId="6" borderId="10" xfId="0" applyFont="1" applyFill="1" applyBorder="1" applyAlignment="1">
      <alignment horizontal="center" vertical="center" wrapText="1"/>
    </xf>
    <xf numFmtId="0" fontId="27" fillId="6" borderId="15" xfId="0" applyFont="1" applyFill="1" applyBorder="1" applyAlignment="1">
      <alignment horizontal="center" vertical="center" wrapText="1"/>
    </xf>
    <xf numFmtId="0" fontId="27" fillId="6" borderId="29" xfId="0" applyFont="1" applyFill="1" applyBorder="1" applyAlignment="1">
      <alignment horizontal="center" vertical="center" wrapText="1"/>
    </xf>
    <xf numFmtId="0" fontId="33" fillId="6" borderId="10" xfId="0" applyFont="1" applyFill="1" applyBorder="1" applyAlignment="1">
      <alignment horizontal="center" vertical="center" wrapText="1"/>
    </xf>
    <xf numFmtId="0" fontId="33" fillId="6" borderId="15" xfId="0" applyFont="1" applyFill="1" applyBorder="1" applyAlignment="1">
      <alignment horizontal="center" vertical="center" wrapText="1"/>
    </xf>
    <xf numFmtId="0" fontId="33" fillId="6" borderId="29" xfId="0" applyFont="1" applyFill="1" applyBorder="1" applyAlignment="1">
      <alignment horizontal="center" vertical="center" wrapText="1"/>
    </xf>
  </cellXfs>
  <cellStyles count="56">
    <cellStyle name="Hipersaite" xfId="2" builtinId="8" hidden="1"/>
    <cellStyle name="Hipersaite" xfId="4" builtinId="8" hidden="1"/>
    <cellStyle name="Hipersaite" xfId="6" builtinId="8" hidden="1"/>
    <cellStyle name="Hipersaite" xfId="8" builtinId="8" hidden="1"/>
    <cellStyle name="Hipersaite" xfId="10" builtinId="8" hidden="1"/>
    <cellStyle name="Hipersaite" xfId="12" builtinId="8" hidden="1"/>
    <cellStyle name="Hipersaite" xfId="14" builtinId="8" hidden="1"/>
    <cellStyle name="Hipersaite" xfId="16" builtinId="8" hidden="1"/>
    <cellStyle name="Hipersaite" xfId="18" builtinId="8" hidden="1"/>
    <cellStyle name="Hipersaite" xfId="20" builtinId="8" hidden="1"/>
    <cellStyle name="Hipersaite" xfId="22" builtinId="8" hidden="1"/>
    <cellStyle name="Hipersaite" xfId="24" builtinId="8" hidden="1"/>
    <cellStyle name="Hipersaite" xfId="26" builtinId="8" hidden="1"/>
    <cellStyle name="Hipersaite" xfId="28" builtinId="8" hidden="1"/>
    <cellStyle name="Hipersaite" xfId="30" builtinId="8" hidden="1"/>
    <cellStyle name="Hipersaite" xfId="32" builtinId="8" hidden="1"/>
    <cellStyle name="Hipersaite" xfId="34" builtinId="8" hidden="1"/>
    <cellStyle name="Hipersaite" xfId="36" builtinId="8" hidden="1"/>
    <cellStyle name="Hipersaite" xfId="38" builtinId="8" hidden="1"/>
    <cellStyle name="Hipersaite" xfId="40" builtinId="8" hidden="1"/>
    <cellStyle name="Hipersaite" xfId="42" builtinId="8" hidden="1"/>
    <cellStyle name="Hipersaite" xfId="44" builtinId="8" hidden="1"/>
    <cellStyle name="Hipersaite" xfId="46" builtinId="8" hidden="1"/>
    <cellStyle name="Hipersaite" xfId="48" builtinId="8" hidden="1"/>
    <cellStyle name="Hipersaite" xfId="50" builtinId="8" hidden="1"/>
    <cellStyle name="Hipersaite" xfId="52" builtinId="8" hidden="1"/>
    <cellStyle name="Hipersaite" xfId="54" builtinId="8" hidden="1"/>
    <cellStyle name="Izmantota hipersaite" xfId="3" builtinId="9" hidden="1"/>
    <cellStyle name="Izmantota hipersaite" xfId="5" builtinId="9" hidden="1"/>
    <cellStyle name="Izmantota hipersaite" xfId="7" builtinId="9" hidden="1"/>
    <cellStyle name="Izmantota hipersaite" xfId="9" builtinId="9" hidden="1"/>
    <cellStyle name="Izmantota hipersaite" xfId="11" builtinId="9" hidden="1"/>
    <cellStyle name="Izmantota hipersaite" xfId="13" builtinId="9" hidden="1"/>
    <cellStyle name="Izmantota hipersaite" xfId="15" builtinId="9" hidden="1"/>
    <cellStyle name="Izmantota hipersaite" xfId="17" builtinId="9" hidden="1"/>
    <cellStyle name="Izmantota hipersaite" xfId="19" builtinId="9" hidden="1"/>
    <cellStyle name="Izmantota hipersaite" xfId="21" builtinId="9" hidden="1"/>
    <cellStyle name="Izmantota hipersaite" xfId="23" builtinId="9" hidden="1"/>
    <cellStyle name="Izmantota hipersaite" xfId="25" builtinId="9" hidden="1"/>
    <cellStyle name="Izmantota hipersaite" xfId="27" builtinId="9" hidden="1"/>
    <cellStyle name="Izmantota hipersaite" xfId="29" builtinId="9" hidden="1"/>
    <cellStyle name="Izmantota hipersaite" xfId="31" builtinId="9" hidden="1"/>
    <cellStyle name="Izmantota hipersaite" xfId="33" builtinId="9" hidden="1"/>
    <cellStyle name="Izmantota hipersaite" xfId="35" builtinId="9" hidden="1"/>
    <cellStyle name="Izmantota hipersaite" xfId="37" builtinId="9" hidden="1"/>
    <cellStyle name="Izmantota hipersaite" xfId="39" builtinId="9" hidden="1"/>
    <cellStyle name="Izmantota hipersaite" xfId="41" builtinId="9" hidden="1"/>
    <cellStyle name="Izmantota hipersaite" xfId="43" builtinId="9" hidden="1"/>
    <cellStyle name="Izmantota hipersaite" xfId="45" builtinId="9" hidden="1"/>
    <cellStyle name="Izmantota hipersaite" xfId="47" builtinId="9" hidden="1"/>
    <cellStyle name="Izmantota hipersaite" xfId="49" builtinId="9" hidden="1"/>
    <cellStyle name="Izmantota hipersaite" xfId="51" builtinId="9" hidden="1"/>
    <cellStyle name="Izmantota hipersaite" xfId="53" builtinId="9" hidden="1"/>
    <cellStyle name="Izmantota hipersaite" xfId="55" builtinId="9" hidden="1"/>
    <cellStyle name="Parasts" xfId="0" builtinId="0"/>
    <cellStyle name="Procent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'Kaigu purvs mellenes. Attēli.'!$C$3</c:f>
              <c:strCache>
                <c:ptCount val="1"/>
                <c:pt idx="0">
                  <c:v>5 gadi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'Kaigu purvs mellenes. Attēli.'!$D$2:$F$2</c:f>
              <c:strCache>
                <c:ptCount val="3"/>
                <c:pt idx="0">
                  <c:v>Apgādes</c:v>
                </c:pt>
                <c:pt idx="1">
                  <c:v>Regulējošie</c:v>
                </c:pt>
                <c:pt idx="2">
                  <c:v>Kultūras</c:v>
                </c:pt>
              </c:strCache>
            </c:strRef>
          </c:cat>
          <c:val>
            <c:numRef>
              <c:f>'Kaigu purvs mellenes. Attēli.'!$D$3:$F$3</c:f>
              <c:numCache>
                <c:formatCode>0.00</c:formatCode>
                <c:ptCount val="3"/>
                <c:pt idx="0">
                  <c:v>21097</c:v>
                </c:pt>
                <c:pt idx="1">
                  <c:v>42940.439887426553</c:v>
                </c:pt>
                <c:pt idx="2" formatCode="General">
                  <c:v>12.82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BA-4660-81A4-5A245EB12CAC}"/>
            </c:ext>
          </c:extLst>
        </c:ser>
        <c:ser>
          <c:idx val="1"/>
          <c:order val="1"/>
          <c:tx>
            <c:strRef>
              <c:f>'Kaigu purvs mellenes. Attēli.'!$C$4</c:f>
              <c:strCache>
                <c:ptCount val="1"/>
                <c:pt idx="0">
                  <c:v>25 gadi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'Kaigu purvs mellenes. Attēli.'!$D$2:$F$2</c:f>
              <c:strCache>
                <c:ptCount val="3"/>
                <c:pt idx="0">
                  <c:v>Apgādes</c:v>
                </c:pt>
                <c:pt idx="1">
                  <c:v>Regulējošie</c:v>
                </c:pt>
                <c:pt idx="2">
                  <c:v>Kultūras</c:v>
                </c:pt>
              </c:strCache>
            </c:strRef>
          </c:cat>
          <c:val>
            <c:numRef>
              <c:f>'Kaigu purvs mellenes. Attēli.'!$D$4:$F$4</c:f>
              <c:numCache>
                <c:formatCode>0.00</c:formatCode>
                <c:ptCount val="3"/>
                <c:pt idx="0">
                  <c:v>60097</c:v>
                </c:pt>
                <c:pt idx="1">
                  <c:v>66407.78740605354</c:v>
                </c:pt>
                <c:pt idx="2" formatCode="General">
                  <c:v>12.82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BA-4660-81A4-5A245EB12CAC}"/>
            </c:ext>
          </c:extLst>
        </c:ser>
        <c:ser>
          <c:idx val="2"/>
          <c:order val="2"/>
          <c:tx>
            <c:strRef>
              <c:f>'Kaigu purvs mellenes. Attēli.'!$C$5</c:f>
              <c:strCache>
                <c:ptCount val="1"/>
                <c:pt idx="0">
                  <c:v>50 gadi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'Kaigu purvs mellenes. Attēli.'!$D$2:$F$2</c:f>
              <c:strCache>
                <c:ptCount val="3"/>
                <c:pt idx="0">
                  <c:v>Apgādes</c:v>
                </c:pt>
                <c:pt idx="1">
                  <c:v>Regulējošie</c:v>
                </c:pt>
                <c:pt idx="2">
                  <c:v>Kultūras</c:v>
                </c:pt>
              </c:strCache>
            </c:strRef>
          </c:cat>
          <c:val>
            <c:numRef>
              <c:f>'Kaigu purvs mellenes. Attēli.'!$D$5:$F$5</c:f>
              <c:numCache>
                <c:formatCode>0.00</c:formatCode>
                <c:ptCount val="3"/>
                <c:pt idx="0">
                  <c:v>60097</c:v>
                </c:pt>
                <c:pt idx="1">
                  <c:v>66407.78740605354</c:v>
                </c:pt>
                <c:pt idx="2" formatCode="General">
                  <c:v>12.82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BA-4660-81A4-5A245EB12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9342472"/>
        <c:axId val="2119346024"/>
      </c:barChart>
      <c:catAx>
        <c:axId val="2119342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119346024"/>
        <c:crosses val="autoZero"/>
        <c:auto val="1"/>
        <c:lblAlgn val="ctr"/>
        <c:lblOffset val="100"/>
        <c:noMultiLvlLbl val="0"/>
      </c:catAx>
      <c:valAx>
        <c:axId val="2119346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1193424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'Kaigu purvs energ.k.attēli'!$A$12</c:f>
              <c:strCache>
                <c:ptCount val="1"/>
                <c:pt idx="0">
                  <c:v>5 gadi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'Kaigu purvs energ.k.attēli'!$B$11:$D$11</c:f>
              <c:strCache>
                <c:ptCount val="3"/>
                <c:pt idx="0">
                  <c:v>Apgādes</c:v>
                </c:pt>
                <c:pt idx="1">
                  <c:v>Regulējošie</c:v>
                </c:pt>
                <c:pt idx="2">
                  <c:v>Kultūras</c:v>
                </c:pt>
              </c:strCache>
            </c:strRef>
          </c:cat>
          <c:val>
            <c:numRef>
              <c:f>'Kaigu purvs energ.k.attēli'!$B$12:$D$12</c:f>
              <c:numCache>
                <c:formatCode>#,##0.00</c:formatCode>
                <c:ptCount val="3"/>
                <c:pt idx="0" formatCode="0.00">
                  <c:v>1648</c:v>
                </c:pt>
                <c:pt idx="1">
                  <c:v>309099.94241609075</c:v>
                </c:pt>
                <c:pt idx="2" formatCode="0.00">
                  <c:v>19.229999999999997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7-4273-A7E8-A9E27E2A91D3}"/>
            </c:ext>
          </c:extLst>
        </c:ser>
        <c:ser>
          <c:idx val="1"/>
          <c:order val="1"/>
          <c:tx>
            <c:strRef>
              <c:f>'Kaigu purvs energ.k.attēli'!$A$13</c:f>
              <c:strCache>
                <c:ptCount val="1"/>
                <c:pt idx="0">
                  <c:v>25 gadi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'Kaigu purvs energ.k.attēli'!$B$11:$D$11</c:f>
              <c:strCache>
                <c:ptCount val="3"/>
                <c:pt idx="0">
                  <c:v>Apgādes</c:v>
                </c:pt>
                <c:pt idx="1">
                  <c:v>Regulējošie</c:v>
                </c:pt>
                <c:pt idx="2">
                  <c:v>Kultūras</c:v>
                </c:pt>
              </c:strCache>
            </c:strRef>
          </c:cat>
          <c:val>
            <c:numRef>
              <c:f>'Kaigu purvs energ.k.attēli'!$B$13:$D$13</c:f>
              <c:numCache>
                <c:formatCode>#,##0.00</c:formatCode>
                <c:ptCount val="3"/>
                <c:pt idx="0" formatCode="0.00">
                  <c:v>10719.699999999999</c:v>
                </c:pt>
                <c:pt idx="1">
                  <c:v>355667.14539548749</c:v>
                </c:pt>
                <c:pt idx="2" formatCode="0.00">
                  <c:v>19.23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27-4273-A7E8-A9E27E2A91D3}"/>
            </c:ext>
          </c:extLst>
        </c:ser>
        <c:ser>
          <c:idx val="2"/>
          <c:order val="2"/>
          <c:tx>
            <c:strRef>
              <c:f>'Kaigu purvs energ.k.attēli'!$A$14</c:f>
              <c:strCache>
                <c:ptCount val="1"/>
                <c:pt idx="0">
                  <c:v>50 gadi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'Kaigu purvs energ.k.attēli'!$B$11:$D$11</c:f>
              <c:strCache>
                <c:ptCount val="3"/>
                <c:pt idx="0">
                  <c:v>Apgādes</c:v>
                </c:pt>
                <c:pt idx="1">
                  <c:v>Regulējošie</c:v>
                </c:pt>
                <c:pt idx="2">
                  <c:v>Kultūras</c:v>
                </c:pt>
              </c:strCache>
            </c:strRef>
          </c:cat>
          <c:val>
            <c:numRef>
              <c:f>'Kaigu purvs energ.k.attēli'!$B$14:$D$14</c:f>
              <c:numCache>
                <c:formatCode>#,##0.00</c:formatCode>
                <c:ptCount val="3"/>
                <c:pt idx="0" formatCode="0.00">
                  <c:v>24845.3</c:v>
                </c:pt>
                <c:pt idx="1">
                  <c:v>360685.63741609076</c:v>
                </c:pt>
                <c:pt idx="2" formatCode="General">
                  <c:v>19.23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27-4273-A7E8-A9E27E2A9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1698792"/>
        <c:axId val="2131661112"/>
      </c:barChart>
      <c:catAx>
        <c:axId val="2131698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131661112"/>
        <c:crosses val="autoZero"/>
        <c:auto val="1"/>
        <c:lblAlgn val="ctr"/>
        <c:lblOffset val="100"/>
        <c:noMultiLvlLbl val="0"/>
      </c:catAx>
      <c:valAx>
        <c:axId val="2131661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1316987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'LKT atteli'!$B$4</c:f>
              <c:strCache>
                <c:ptCount val="1"/>
                <c:pt idx="0">
                  <c:v>5 gadi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'LKT atteli'!$C$3:$E$3</c:f>
              <c:strCache>
                <c:ptCount val="3"/>
                <c:pt idx="0">
                  <c:v>Apgādes</c:v>
                </c:pt>
                <c:pt idx="1">
                  <c:v>Regulējošie</c:v>
                </c:pt>
                <c:pt idx="2">
                  <c:v>Kultūras</c:v>
                </c:pt>
              </c:strCache>
            </c:strRef>
          </c:cat>
          <c:val>
            <c:numRef>
              <c:f>'LKT atteli'!$C$4:$E$4</c:f>
              <c:numCache>
                <c:formatCode>#,##0.00</c:formatCode>
                <c:ptCount val="3"/>
                <c:pt idx="0" formatCode="0.00">
                  <c:v>20930.139499999997</c:v>
                </c:pt>
                <c:pt idx="1">
                  <c:v>231278.55406458493</c:v>
                </c:pt>
                <c:pt idx="2">
                  <c:v>19.23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6-4DF5-AAE1-59EB1E8FE178}"/>
            </c:ext>
          </c:extLst>
        </c:ser>
        <c:ser>
          <c:idx val="1"/>
          <c:order val="1"/>
          <c:tx>
            <c:strRef>
              <c:f>'LKT atteli'!$B$6</c:f>
              <c:strCache>
                <c:ptCount val="1"/>
                <c:pt idx="0">
                  <c:v>25 gadi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'LKT atteli'!$C$3:$E$3</c:f>
              <c:strCache>
                <c:ptCount val="3"/>
                <c:pt idx="0">
                  <c:v>Apgādes</c:v>
                </c:pt>
                <c:pt idx="1">
                  <c:v>Regulējošie</c:v>
                </c:pt>
                <c:pt idx="2">
                  <c:v>Kultūras</c:v>
                </c:pt>
              </c:strCache>
            </c:strRef>
          </c:cat>
          <c:val>
            <c:numRef>
              <c:f>'LKT atteli'!$C$6:$E$6</c:f>
              <c:numCache>
                <c:formatCode>#,##0.00</c:formatCode>
                <c:ptCount val="3"/>
                <c:pt idx="0" formatCode="0.00">
                  <c:v>40115.13949999999</c:v>
                </c:pt>
                <c:pt idx="1">
                  <c:v>259781.81392787534</c:v>
                </c:pt>
                <c:pt idx="2" formatCode="0.00">
                  <c:v>68.05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6-4DF5-AAE1-59EB1E8FE178}"/>
            </c:ext>
          </c:extLst>
        </c:ser>
        <c:ser>
          <c:idx val="2"/>
          <c:order val="2"/>
          <c:tx>
            <c:strRef>
              <c:f>'LKT atteli'!$B$8</c:f>
              <c:strCache>
                <c:ptCount val="1"/>
                <c:pt idx="0">
                  <c:v>50 gadi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'LKT atteli'!$C$3:$E$3</c:f>
              <c:strCache>
                <c:ptCount val="3"/>
                <c:pt idx="0">
                  <c:v>Apgādes</c:v>
                </c:pt>
                <c:pt idx="1">
                  <c:v>Regulējošie</c:v>
                </c:pt>
                <c:pt idx="2">
                  <c:v>Kultūras</c:v>
                </c:pt>
              </c:strCache>
            </c:strRef>
          </c:cat>
          <c:val>
            <c:numRef>
              <c:f>'LKT atteli'!$C$8:$E$8</c:f>
              <c:numCache>
                <c:formatCode>#,##0.00</c:formatCode>
                <c:ptCount val="3"/>
                <c:pt idx="0" formatCode="0.00">
                  <c:v>40115.139499999997</c:v>
                </c:pt>
                <c:pt idx="1">
                  <c:v>288513.73379116575</c:v>
                </c:pt>
                <c:pt idx="2">
                  <c:v>116.86999999999999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96-4DF5-AAE1-59EB1E8FE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1525560"/>
        <c:axId val="2131503976"/>
      </c:barChart>
      <c:catAx>
        <c:axId val="2131525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131503976"/>
        <c:crosses val="autoZero"/>
        <c:auto val="1"/>
        <c:lblAlgn val="ctr"/>
        <c:lblOffset val="100"/>
        <c:noMultiLvlLbl val="0"/>
      </c:catAx>
      <c:valAx>
        <c:axId val="2131503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1315255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Kaudz</a:t>
            </a:r>
            <a:r>
              <a:rPr lang="lv-LV"/>
              <a:t>īšu</a:t>
            </a:r>
            <a:r>
              <a:rPr lang="lv-LV" baseline="0"/>
              <a:t> purvs</a:t>
            </a:r>
            <a:endParaRPr lang="lv-L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'Kaudzīšu purvs. Attēli.'!$A$2</c:f>
              <c:strCache>
                <c:ptCount val="1"/>
                <c:pt idx="0">
                  <c:v>5 gadi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'Kaudzīšu purvs. Attēli.'!$B$1:$D$1</c:f>
              <c:strCache>
                <c:ptCount val="3"/>
                <c:pt idx="0">
                  <c:v>Apgādes</c:v>
                </c:pt>
                <c:pt idx="1">
                  <c:v>Regulējošie</c:v>
                </c:pt>
                <c:pt idx="2">
                  <c:v>Kultūras</c:v>
                </c:pt>
              </c:strCache>
            </c:strRef>
          </c:cat>
          <c:val>
            <c:numRef>
              <c:f>'Kaudzīšu purvs. Attēli.'!$B$2:$D$2</c:f>
              <c:numCache>
                <c:formatCode>#,##0.00</c:formatCode>
                <c:ptCount val="3"/>
                <c:pt idx="0" formatCode="0.00">
                  <c:v>24097</c:v>
                </c:pt>
                <c:pt idx="1">
                  <c:v>77313.003427875345</c:v>
                </c:pt>
                <c:pt idx="2" formatCode="0.00">
                  <c:v>6.41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2A-40CD-877B-BB56AA06B584}"/>
            </c:ext>
          </c:extLst>
        </c:ser>
        <c:ser>
          <c:idx val="1"/>
          <c:order val="1"/>
          <c:tx>
            <c:strRef>
              <c:f>'Kaudzīšu purvs. Attēli.'!$A$4</c:f>
              <c:strCache>
                <c:ptCount val="1"/>
                <c:pt idx="0">
                  <c:v>25 gadi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'Kaudzīšu purvs. Attēli.'!$B$1:$D$1</c:f>
              <c:strCache>
                <c:ptCount val="3"/>
                <c:pt idx="0">
                  <c:v>Apgādes</c:v>
                </c:pt>
                <c:pt idx="1">
                  <c:v>Regulējošie</c:v>
                </c:pt>
                <c:pt idx="2">
                  <c:v>Kultūras</c:v>
                </c:pt>
              </c:strCache>
            </c:strRef>
          </c:cat>
          <c:val>
            <c:numRef>
              <c:f>'Kaudzīšu purvs. Attēli.'!$B$4:$D$4</c:f>
              <c:numCache>
                <c:formatCode>#,##0.00</c:formatCode>
                <c:ptCount val="3"/>
                <c:pt idx="0" formatCode="0.00">
                  <c:v>24097</c:v>
                </c:pt>
                <c:pt idx="1">
                  <c:v>77313.003427875345</c:v>
                </c:pt>
                <c:pt idx="2" formatCode="0.00">
                  <c:v>6.41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2A-40CD-877B-BB56AA06B584}"/>
            </c:ext>
          </c:extLst>
        </c:ser>
        <c:ser>
          <c:idx val="2"/>
          <c:order val="2"/>
          <c:tx>
            <c:strRef>
              <c:f>'Kaudzīšu purvs. Attēli.'!$A$6</c:f>
              <c:strCache>
                <c:ptCount val="1"/>
                <c:pt idx="0">
                  <c:v>50 gadi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'Kaudzīšu purvs. Attēli.'!$B$1:$D$1</c:f>
              <c:strCache>
                <c:ptCount val="3"/>
                <c:pt idx="0">
                  <c:v>Apgādes</c:v>
                </c:pt>
                <c:pt idx="1">
                  <c:v>Regulējošie</c:v>
                </c:pt>
                <c:pt idx="2">
                  <c:v>Kultūras</c:v>
                </c:pt>
              </c:strCache>
            </c:strRef>
          </c:cat>
          <c:val>
            <c:numRef>
              <c:f>'Kaudzīšu purvs. Attēli.'!$B$6:$D$6</c:f>
              <c:numCache>
                <c:formatCode>#,##0.00</c:formatCode>
                <c:ptCount val="3"/>
                <c:pt idx="0" formatCode="0.00">
                  <c:v>24097</c:v>
                </c:pt>
                <c:pt idx="1">
                  <c:v>77313.003427875345</c:v>
                </c:pt>
                <c:pt idx="2" formatCode="0.00">
                  <c:v>6.41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2A-40CD-877B-BB56AA06B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1479176"/>
        <c:axId val="2131430024"/>
      </c:barChart>
      <c:catAx>
        <c:axId val="2131479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131430024"/>
        <c:crosses val="autoZero"/>
        <c:auto val="1"/>
        <c:lblAlgn val="ctr"/>
        <c:lblOffset val="100"/>
        <c:noMultiLvlLbl val="0"/>
      </c:catAx>
      <c:valAx>
        <c:axId val="2131430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13147917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Laugas purvs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'Laugas purvs. Atteli.'!$A$11</c:f>
              <c:strCache>
                <c:ptCount val="1"/>
                <c:pt idx="0">
                  <c:v>5 gadi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'Laugas purvs. Atteli.'!$B$10:$D$10</c:f>
              <c:strCache>
                <c:ptCount val="3"/>
                <c:pt idx="0">
                  <c:v>Apgādes</c:v>
                </c:pt>
                <c:pt idx="1">
                  <c:v>Regulējošie</c:v>
                </c:pt>
                <c:pt idx="2">
                  <c:v>Kultūras</c:v>
                </c:pt>
              </c:strCache>
            </c:strRef>
          </c:cat>
          <c:val>
            <c:numRef>
              <c:f>'Laugas purvs. Atteli.'!$B$11:$D$11</c:f>
              <c:numCache>
                <c:formatCode>#,##0.00</c:formatCode>
                <c:ptCount val="3"/>
                <c:pt idx="0">
                  <c:v>28060.229072491962</c:v>
                </c:pt>
                <c:pt idx="1">
                  <c:v>63751.454019926052</c:v>
                </c:pt>
                <c:pt idx="2">
                  <c:v>155.68422697090173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E7-4E13-8476-FB4156F84A62}"/>
            </c:ext>
          </c:extLst>
        </c:ser>
        <c:ser>
          <c:idx val="1"/>
          <c:order val="1"/>
          <c:tx>
            <c:strRef>
              <c:f>'Laugas purvs. Atteli.'!$A$12</c:f>
              <c:strCache>
                <c:ptCount val="1"/>
                <c:pt idx="0">
                  <c:v>25 gadi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'Laugas purvs. Atteli.'!$B$10:$D$10</c:f>
              <c:strCache>
                <c:ptCount val="3"/>
                <c:pt idx="0">
                  <c:v>Apgādes</c:v>
                </c:pt>
                <c:pt idx="1">
                  <c:v>Regulējošie</c:v>
                </c:pt>
                <c:pt idx="2">
                  <c:v>Kultūras</c:v>
                </c:pt>
              </c:strCache>
            </c:strRef>
          </c:cat>
          <c:val>
            <c:numRef>
              <c:f>'Laugas purvs. Atteli.'!$B$12:$D$12</c:f>
              <c:numCache>
                <c:formatCode>#,##0.00</c:formatCode>
                <c:ptCount val="3"/>
                <c:pt idx="0">
                  <c:v>28073.844313144986</c:v>
                </c:pt>
                <c:pt idx="1">
                  <c:v>67384.817214403534</c:v>
                </c:pt>
                <c:pt idx="2">
                  <c:v>155.68422697090173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E7-4E13-8476-FB4156F84A62}"/>
            </c:ext>
          </c:extLst>
        </c:ser>
        <c:ser>
          <c:idx val="2"/>
          <c:order val="2"/>
          <c:tx>
            <c:strRef>
              <c:f>'Laugas purvs. Atteli.'!$A$13</c:f>
              <c:strCache>
                <c:ptCount val="1"/>
                <c:pt idx="0">
                  <c:v>50 gadi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'Laugas purvs. Atteli.'!$B$10:$D$10</c:f>
              <c:strCache>
                <c:ptCount val="3"/>
                <c:pt idx="0">
                  <c:v>Apgādes</c:v>
                </c:pt>
                <c:pt idx="1">
                  <c:v>Regulējošie</c:v>
                </c:pt>
                <c:pt idx="2">
                  <c:v>Kultūras</c:v>
                </c:pt>
              </c:strCache>
            </c:strRef>
          </c:cat>
          <c:val>
            <c:numRef>
              <c:f>'Laugas purvs. Atteli.'!$B$13:$D$13</c:f>
              <c:numCache>
                <c:formatCode>#,##0.00</c:formatCode>
                <c:ptCount val="3"/>
                <c:pt idx="0">
                  <c:v>27273.387266959904</c:v>
                </c:pt>
                <c:pt idx="1">
                  <c:v>65649.444596362548</c:v>
                </c:pt>
                <c:pt idx="2">
                  <c:v>155.6842269709017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E7-4E13-8476-FB4156F84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1378392"/>
        <c:axId val="2131381880"/>
      </c:barChart>
      <c:catAx>
        <c:axId val="2131378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131381880"/>
        <c:crosses val="autoZero"/>
        <c:auto val="1"/>
        <c:lblAlgn val="ctr"/>
        <c:lblOffset val="100"/>
        <c:noMultiLvlLbl val="0"/>
      </c:catAx>
      <c:valAx>
        <c:axId val="2131381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1313783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4</xdr:row>
      <xdr:rowOff>100012</xdr:rowOff>
    </xdr:from>
    <xdr:to>
      <xdr:col>13</xdr:col>
      <xdr:colOff>257175</xdr:colOff>
      <xdr:row>18</xdr:row>
      <xdr:rowOff>176212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231775</xdr:colOff>
      <xdr:row>7</xdr:row>
      <xdr:rowOff>61912</xdr:rowOff>
    </xdr:from>
    <xdr:to>
      <xdr:col>15</xdr:col>
      <xdr:colOff>0</xdr:colOff>
      <xdr:row>21</xdr:row>
      <xdr:rowOff>128587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473075</xdr:colOff>
      <xdr:row>14</xdr:row>
      <xdr:rowOff>61912</xdr:rowOff>
    </xdr:from>
    <xdr:to>
      <xdr:col>15</xdr:col>
      <xdr:colOff>193675</xdr:colOff>
      <xdr:row>28</xdr:row>
      <xdr:rowOff>138112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6</xdr:row>
      <xdr:rowOff>100012</xdr:rowOff>
    </xdr:from>
    <xdr:to>
      <xdr:col>13</xdr:col>
      <xdr:colOff>114300</xdr:colOff>
      <xdr:row>20</xdr:row>
      <xdr:rowOff>176212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3</xdr:row>
      <xdr:rowOff>52387</xdr:rowOff>
    </xdr:from>
    <xdr:to>
      <xdr:col>13</xdr:col>
      <xdr:colOff>323850</xdr:colOff>
      <xdr:row>17</xdr:row>
      <xdr:rowOff>128587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ameda\Downloads\Pielikums%20Nr.2.%20Scenariji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3 izejas dati"/>
      <sheetName val="C3 zinatn.un izgl."/>
      <sheetName val="C2 izejas dati"/>
      <sheetName val="C2 Aktivas un pasivas atp.iesp."/>
      <sheetName val="C1 izejas dati"/>
      <sheetName val="C1 Putnu verosana"/>
      <sheetName val="B16 Gaisa kvalitātes regul."/>
      <sheetName val="B15 Izejas dati"/>
      <sheetName val="B15 Gaisa temperatūra un iztv."/>
      <sheetName val="B14 Izejas dati"/>
      <sheetName val="B14 Klimata izmaiņu mazin."/>
      <sheetName val="B13 izejas dati"/>
      <sheetName val="B13 Saldūdens stāvoklis"/>
      <sheetName val="B12 Izejas dati"/>
      <sheetName val="B12 Augsnes slana biezums"/>
      <sheetName val="B11 Izejas dati"/>
      <sheetName val="B11 Jātnieciņu p.blivums"/>
      <sheetName val="B10 Zīdītāju daudzveidība"/>
      <sheetName val="B10 dati "/>
      <sheetName val="B9 izejas dati"/>
      <sheetName val="B9 Augu sugu skaits"/>
      <sheetName val="B8 izejas dati"/>
      <sheetName val="B8 epigeisko skrejvabolu skaits"/>
      <sheetName val="B7 Putni"/>
      <sheetName val="B6 aprēkins"/>
      <sheetName val="B6 kukaini app izejas dati"/>
      <sheetName val="B5 Udens akumulacija-dati"/>
      <sheetName val="B5 aprekins"/>
      <sheetName val=" B4 Veget.segums_izejas dati"/>
      <sheetName val="B4 Vegetsegums-aprekins"/>
      <sheetName val="B3 Meza audzes biezība"/>
      <sheetName val="B3 izejas dati"/>
      <sheetName val="B2 aprekins"/>
      <sheetName val=" B2 pies.aerosoludaudz,"/>
      <sheetName val="B2 dati"/>
      <sheetName val="B1 Izejas dati"/>
      <sheetName val="B1 augsnes speja"/>
      <sheetName val="A10 Koksne energ.vajadz.-scen1"/>
      <sheetName val="A10 izejas dati"/>
      <sheetName val="A9 Udens paterins"/>
      <sheetName val="A9 IZEJAS DATI"/>
      <sheetName val="A8 Arstniecibas augi"/>
      <sheetName val="A8 izejas dati"/>
      <sheetName val="A7 Gaišā kūdra"/>
      <sheetName val="A6 sfagni-scenarijam"/>
      <sheetName val="A6 Sfagni_es.sit.nav"/>
      <sheetName val="A6 izejas dati"/>
      <sheetName val="Sheet1"/>
      <sheetName val="A5 Koksnes kr.apjoms Sc.1"/>
      <sheetName val="A4 izejas dati"/>
      <sheetName val="A4 Zivju daudzums"/>
      <sheetName val="A3 Medījumi"/>
      <sheetName val="A3 Izejas dati"/>
      <sheetName val=" A2 Savvaļas ogas"/>
      <sheetName val="A2 Izejas_dati"/>
      <sheetName val="A1 lielogu ogu raza"/>
      <sheetName val="A1 izejas dati"/>
      <sheetName val="platibas"/>
      <sheetName val="indik.vertejums"/>
      <sheetName val="Kaigu_p_Mellenes"/>
      <sheetName val="Kaigu purvs energ.koksne"/>
      <sheetName val="Lielais K Tirelis"/>
      <sheetName val="Kaudzishu purvs"/>
      <sheetName val=" LP EURhagadā"/>
      <sheetName val="LP EURgadā"/>
    </sheetNames>
    <sheetDataSet>
      <sheetData sheetId="0"/>
      <sheetData sheetId="1">
        <row r="8">
          <cell r="P8">
            <v>19.23</v>
          </cell>
        </row>
      </sheetData>
      <sheetData sheetId="2"/>
      <sheetData sheetId="3"/>
      <sheetData sheetId="4"/>
      <sheetData sheetId="5"/>
      <sheetData sheetId="6">
        <row r="7">
          <cell r="R7">
            <v>77331.142500000002</v>
          </cell>
        </row>
      </sheetData>
      <sheetData sheetId="7"/>
      <sheetData sheetId="8">
        <row r="8">
          <cell r="Z8">
            <v>597.87</v>
          </cell>
        </row>
      </sheetData>
      <sheetData sheetId="9"/>
      <sheetData sheetId="10">
        <row r="7">
          <cell r="R7">
            <v>54.406799999999997</v>
          </cell>
        </row>
      </sheetData>
      <sheetData sheetId="11"/>
      <sheetData sheetId="12"/>
      <sheetData sheetId="13"/>
      <sheetData sheetId="14">
        <row r="7">
          <cell r="T7">
            <v>9000</v>
          </cell>
        </row>
      </sheetData>
      <sheetData sheetId="15"/>
      <sheetData sheetId="16">
        <row r="9">
          <cell r="AD9">
            <v>5.2000000000000011</v>
          </cell>
        </row>
      </sheetData>
      <sheetData sheetId="17">
        <row r="7">
          <cell r="T7">
            <v>5.63</v>
          </cell>
        </row>
      </sheetData>
      <sheetData sheetId="18"/>
      <sheetData sheetId="19"/>
      <sheetData sheetId="20">
        <row r="7">
          <cell r="P7">
            <v>105</v>
          </cell>
        </row>
      </sheetData>
      <sheetData sheetId="21"/>
      <sheetData sheetId="22"/>
      <sheetData sheetId="23">
        <row r="6">
          <cell r="Q6">
            <v>14025460.930640914</v>
          </cell>
        </row>
      </sheetData>
      <sheetData sheetId="24">
        <row r="7">
          <cell r="W7">
            <v>20.506365604768316</v>
          </cell>
        </row>
      </sheetData>
      <sheetData sheetId="25"/>
      <sheetData sheetId="26"/>
      <sheetData sheetId="27">
        <row r="7">
          <cell r="Z7">
            <v>69.277089871212496</v>
          </cell>
        </row>
      </sheetData>
      <sheetData sheetId="28"/>
      <sheetData sheetId="29">
        <row r="7">
          <cell r="Y7">
            <v>39215.705109108945</v>
          </cell>
        </row>
      </sheetData>
      <sheetData sheetId="30"/>
      <sheetData sheetId="31"/>
      <sheetData sheetId="32"/>
      <sheetData sheetId="33">
        <row r="6">
          <cell r="T6">
            <v>2.4830000000000001</v>
          </cell>
        </row>
      </sheetData>
      <sheetData sheetId="34"/>
      <sheetData sheetId="35"/>
      <sheetData sheetId="36">
        <row r="7">
          <cell r="T7">
            <v>1226.4114160000001</v>
          </cell>
        </row>
      </sheetData>
      <sheetData sheetId="37"/>
      <sheetData sheetId="38"/>
      <sheetData sheetId="39"/>
      <sheetData sheetId="40"/>
      <sheetData sheetId="41">
        <row r="6">
          <cell r="V6">
            <v>194</v>
          </cell>
        </row>
      </sheetData>
      <sheetData sheetId="42"/>
      <sheetData sheetId="43"/>
      <sheetData sheetId="44">
        <row r="7">
          <cell r="K7">
            <v>19184.999999999996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6">
          <cell r="O6">
            <v>1551.1394999999995</v>
          </cell>
        </row>
      </sheetData>
      <sheetData sheetId="54"/>
      <sheetData sheetId="55"/>
      <sheetData sheetId="56"/>
      <sheetData sheetId="57"/>
      <sheetData sheetId="58"/>
      <sheetData sheetId="59">
        <row r="44">
          <cell r="D44" t="str">
            <v>Apgādes</v>
          </cell>
        </row>
      </sheetData>
      <sheetData sheetId="60">
        <row r="44">
          <cell r="F44" t="str">
            <v>Apgādes</v>
          </cell>
        </row>
      </sheetData>
      <sheetData sheetId="61">
        <row r="45">
          <cell r="F45" t="str">
            <v>Apgādes</v>
          </cell>
        </row>
      </sheetData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"/>
  <sheetViews>
    <sheetView topLeftCell="A31" workbookViewId="0">
      <selection activeCell="G61" sqref="G61"/>
    </sheetView>
  </sheetViews>
  <sheetFormatPr defaultColWidth="8.796875" defaultRowHeight="14.25" x14ac:dyDescent="0.45"/>
  <cols>
    <col min="3" max="3" width="11.6640625" customWidth="1"/>
    <col min="4" max="4" width="15" customWidth="1"/>
    <col min="5" max="5" width="12" bestFit="1" customWidth="1"/>
    <col min="6" max="6" width="9.6640625" customWidth="1"/>
    <col min="7" max="7" width="13.46484375" customWidth="1"/>
    <col min="8" max="8" width="11.1328125" customWidth="1"/>
    <col min="9" max="9" width="13.6640625" customWidth="1"/>
    <col min="10" max="10" width="10.796875" customWidth="1"/>
    <col min="11" max="11" width="13.796875" customWidth="1"/>
    <col min="12" max="12" width="14" style="3" customWidth="1"/>
  </cols>
  <sheetData>
    <row r="1" spans="1:13" ht="21.75" customHeight="1" thickBot="1" x14ac:dyDescent="0.5">
      <c r="A1" s="456" t="s">
        <v>131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51"/>
      <c r="M1" s="8"/>
    </row>
    <row r="2" spans="1:13" ht="15" customHeight="1" thickBot="1" x14ac:dyDescent="0.5">
      <c r="A2" s="9" t="s">
        <v>0</v>
      </c>
      <c r="B2" s="10">
        <v>4.2</v>
      </c>
      <c r="C2" s="13" t="s">
        <v>132</v>
      </c>
      <c r="D2" s="7"/>
      <c r="E2" s="7"/>
      <c r="F2" s="7"/>
      <c r="G2" s="7"/>
      <c r="H2" s="7"/>
      <c r="I2" s="7"/>
      <c r="J2" s="7"/>
      <c r="K2" s="7"/>
      <c r="L2" s="51"/>
      <c r="M2" s="8"/>
    </row>
    <row r="3" spans="1:13" ht="41.25" customHeight="1" thickBot="1" x14ac:dyDescent="0.5">
      <c r="A3" s="1" t="s">
        <v>1</v>
      </c>
      <c r="B3" s="1" t="s">
        <v>2</v>
      </c>
      <c r="C3" s="1" t="s">
        <v>3</v>
      </c>
      <c r="D3" s="1" t="s">
        <v>4</v>
      </c>
      <c r="E3" s="2" t="s">
        <v>5</v>
      </c>
      <c r="F3" s="11"/>
      <c r="G3" s="477" t="s">
        <v>6</v>
      </c>
      <c r="H3" s="478"/>
      <c r="I3" s="478"/>
      <c r="J3" s="478"/>
      <c r="K3" s="478"/>
      <c r="L3" s="12"/>
      <c r="M3" s="3"/>
    </row>
    <row r="4" spans="1:13" ht="25.5" customHeight="1" x14ac:dyDescent="0.45">
      <c r="A4" s="499" t="s">
        <v>7</v>
      </c>
      <c r="B4" s="499" t="s">
        <v>8</v>
      </c>
      <c r="C4" s="499" t="s">
        <v>9</v>
      </c>
      <c r="D4" s="499" t="s">
        <v>10</v>
      </c>
      <c r="E4" s="479" t="s">
        <v>11</v>
      </c>
      <c r="F4" s="457" t="s">
        <v>12</v>
      </c>
      <c r="G4" s="493" t="s">
        <v>13</v>
      </c>
      <c r="H4" s="494" t="s">
        <v>14</v>
      </c>
      <c r="I4" s="496" t="s">
        <v>15</v>
      </c>
      <c r="J4" s="497" t="s">
        <v>14</v>
      </c>
      <c r="K4" s="475" t="s">
        <v>16</v>
      </c>
      <c r="L4" s="481" t="s">
        <v>14</v>
      </c>
      <c r="M4" s="3"/>
    </row>
    <row r="5" spans="1:13" x14ac:dyDescent="0.45">
      <c r="A5" s="500"/>
      <c r="B5" s="500"/>
      <c r="C5" s="500"/>
      <c r="D5" s="500"/>
      <c r="E5" s="479"/>
      <c r="F5" s="458"/>
      <c r="G5" s="493"/>
      <c r="H5" s="495"/>
      <c r="I5" s="496"/>
      <c r="J5" s="498"/>
      <c r="K5" s="475"/>
      <c r="L5" s="482"/>
      <c r="M5" s="3"/>
    </row>
    <row r="6" spans="1:13" ht="39.75" customHeight="1" thickBot="1" x14ac:dyDescent="0.5">
      <c r="A6" s="500"/>
      <c r="B6" s="500"/>
      <c r="C6" s="500"/>
      <c r="D6" s="500"/>
      <c r="E6" s="480"/>
      <c r="F6" s="459"/>
      <c r="G6" s="494"/>
      <c r="H6" s="495"/>
      <c r="I6" s="497"/>
      <c r="J6" s="498"/>
      <c r="K6" s="476"/>
      <c r="L6" s="482"/>
      <c r="M6" s="3"/>
    </row>
    <row r="7" spans="1:13" ht="39.4" x14ac:dyDescent="0.45">
      <c r="A7" s="483" t="s">
        <v>17</v>
      </c>
      <c r="B7" s="486" t="s">
        <v>18</v>
      </c>
      <c r="C7" s="486" t="s">
        <v>19</v>
      </c>
      <c r="D7" s="15" t="s">
        <v>20</v>
      </c>
      <c r="E7" s="16" t="s">
        <v>21</v>
      </c>
      <c r="F7" s="17" t="s">
        <v>22</v>
      </c>
      <c r="G7" s="54">
        <v>21000</v>
      </c>
      <c r="H7" s="54">
        <v>88200</v>
      </c>
      <c r="I7" s="55">
        <v>60000</v>
      </c>
      <c r="J7" s="55">
        <v>252000</v>
      </c>
      <c r="K7" s="56">
        <v>60000</v>
      </c>
      <c r="L7" s="57">
        <v>252000</v>
      </c>
    </row>
    <row r="8" spans="1:13" ht="39.4" x14ac:dyDescent="0.45">
      <c r="A8" s="484"/>
      <c r="B8" s="487"/>
      <c r="C8" s="487"/>
      <c r="D8" s="18" t="s">
        <v>23</v>
      </c>
      <c r="E8" s="19" t="s">
        <v>24</v>
      </c>
      <c r="F8" s="17" t="s">
        <v>25</v>
      </c>
      <c r="G8" s="54">
        <v>0</v>
      </c>
      <c r="H8" s="54">
        <v>0</v>
      </c>
      <c r="I8" s="55">
        <v>0</v>
      </c>
      <c r="J8" s="55">
        <v>0</v>
      </c>
      <c r="K8" s="56">
        <v>0</v>
      </c>
      <c r="L8" s="57">
        <v>0</v>
      </c>
    </row>
    <row r="9" spans="1:13" x14ac:dyDescent="0.45">
      <c r="A9" s="484"/>
      <c r="B9" s="487"/>
      <c r="C9" s="487"/>
      <c r="D9" s="18" t="s">
        <v>26</v>
      </c>
      <c r="E9" s="19" t="s">
        <v>27</v>
      </c>
      <c r="F9" s="17" t="s">
        <v>28</v>
      </c>
      <c r="G9" s="54">
        <v>0</v>
      </c>
      <c r="H9" s="54">
        <v>0</v>
      </c>
      <c r="I9" s="55">
        <v>0</v>
      </c>
      <c r="J9" s="55">
        <v>0</v>
      </c>
      <c r="K9" s="56">
        <v>0</v>
      </c>
      <c r="L9" s="57">
        <v>0</v>
      </c>
    </row>
    <row r="10" spans="1:13" ht="26.25" x14ac:dyDescent="0.45">
      <c r="A10" s="484"/>
      <c r="B10" s="487"/>
      <c r="C10" s="488"/>
      <c r="D10" s="18" t="s">
        <v>135</v>
      </c>
      <c r="E10" s="19" t="s">
        <v>29</v>
      </c>
      <c r="F10" s="17" t="s">
        <v>30</v>
      </c>
      <c r="G10" s="54">
        <v>0</v>
      </c>
      <c r="H10" s="54">
        <v>0</v>
      </c>
      <c r="I10" s="55">
        <v>0</v>
      </c>
      <c r="J10" s="55">
        <v>0</v>
      </c>
      <c r="K10" s="56">
        <v>0</v>
      </c>
      <c r="L10" s="57">
        <v>0</v>
      </c>
    </row>
    <row r="11" spans="1:13" ht="39.4" x14ac:dyDescent="0.45">
      <c r="A11" s="484"/>
      <c r="B11" s="489" t="s">
        <v>31</v>
      </c>
      <c r="C11" s="20"/>
      <c r="D11" s="490" t="s">
        <v>32</v>
      </c>
      <c r="E11" s="19" t="s">
        <v>33</v>
      </c>
      <c r="F11" s="17" t="s">
        <v>34</v>
      </c>
      <c r="G11" s="54">
        <v>0</v>
      </c>
      <c r="H11" s="54">
        <v>0</v>
      </c>
      <c r="I11" s="55">
        <v>0</v>
      </c>
      <c r="J11" s="55">
        <v>0</v>
      </c>
      <c r="K11" s="56">
        <v>0</v>
      </c>
      <c r="L11" s="57">
        <v>0</v>
      </c>
    </row>
    <row r="12" spans="1:13" x14ac:dyDescent="0.45">
      <c r="A12" s="484"/>
      <c r="B12" s="487"/>
      <c r="C12" s="21"/>
      <c r="D12" s="491"/>
      <c r="E12" s="19" t="s">
        <v>35</v>
      </c>
      <c r="F12" s="17" t="s">
        <v>36</v>
      </c>
      <c r="G12" s="54">
        <v>0</v>
      </c>
      <c r="H12" s="54">
        <v>0</v>
      </c>
      <c r="I12" s="55">
        <v>0</v>
      </c>
      <c r="J12" s="55">
        <v>0</v>
      </c>
      <c r="K12" s="56">
        <v>0</v>
      </c>
      <c r="L12" s="57">
        <v>0</v>
      </c>
    </row>
    <row r="13" spans="1:13" x14ac:dyDescent="0.45">
      <c r="A13" s="484"/>
      <c r="B13" s="487"/>
      <c r="C13" s="21"/>
      <c r="D13" s="490" t="s">
        <v>37</v>
      </c>
      <c r="E13" s="19" t="s">
        <v>38</v>
      </c>
      <c r="F13" s="17" t="s">
        <v>39</v>
      </c>
      <c r="G13" s="54">
        <v>0</v>
      </c>
      <c r="H13" s="54">
        <v>0</v>
      </c>
      <c r="I13" s="55">
        <v>0</v>
      </c>
      <c r="J13" s="55">
        <v>0</v>
      </c>
      <c r="K13" s="56">
        <v>0</v>
      </c>
      <c r="L13" s="57">
        <v>0</v>
      </c>
    </row>
    <row r="14" spans="1:13" x14ac:dyDescent="0.45">
      <c r="A14" s="484"/>
      <c r="B14" s="487"/>
      <c r="C14" s="487" t="s">
        <v>19</v>
      </c>
      <c r="D14" s="492"/>
      <c r="E14" s="19" t="s">
        <v>40</v>
      </c>
      <c r="F14" s="17" t="s">
        <v>41</v>
      </c>
      <c r="G14" s="54">
        <v>0</v>
      </c>
      <c r="H14" s="54">
        <v>0</v>
      </c>
      <c r="I14" s="55">
        <v>0</v>
      </c>
      <c r="J14" s="55">
        <v>0</v>
      </c>
      <c r="K14" s="56">
        <v>0</v>
      </c>
      <c r="L14" s="57">
        <v>0</v>
      </c>
    </row>
    <row r="15" spans="1:13" ht="26.25" x14ac:dyDescent="0.45">
      <c r="A15" s="484"/>
      <c r="B15" s="487"/>
      <c r="C15" s="487"/>
      <c r="D15" s="491"/>
      <c r="E15" s="19" t="s">
        <v>42</v>
      </c>
      <c r="F15" s="17" t="s">
        <v>41</v>
      </c>
      <c r="G15" s="54">
        <v>0</v>
      </c>
      <c r="H15" s="54">
        <v>0</v>
      </c>
      <c r="I15" s="55">
        <v>0</v>
      </c>
      <c r="J15" s="55">
        <v>0</v>
      </c>
      <c r="K15" s="56">
        <v>0</v>
      </c>
      <c r="L15" s="57">
        <v>0</v>
      </c>
    </row>
    <row r="16" spans="1:13" ht="52.5" x14ac:dyDescent="0.45">
      <c r="A16" s="484"/>
      <c r="B16" s="487"/>
      <c r="C16" s="487"/>
      <c r="D16" s="22" t="s">
        <v>43</v>
      </c>
      <c r="E16" s="23" t="s">
        <v>44</v>
      </c>
      <c r="F16" s="17" t="s">
        <v>45</v>
      </c>
      <c r="G16" s="54">
        <v>97</v>
      </c>
      <c r="H16" s="54">
        <f>G16*4.2</f>
        <v>407.40000000000003</v>
      </c>
      <c r="I16" s="55">
        <v>97</v>
      </c>
      <c r="J16" s="55">
        <v>407.40000000000003</v>
      </c>
      <c r="K16" s="56">
        <v>97</v>
      </c>
      <c r="L16" s="57">
        <v>407.40000000000003</v>
      </c>
    </row>
    <row r="17" spans="1:13" ht="39.4" x14ac:dyDescent="0.45">
      <c r="A17" s="484"/>
      <c r="B17" s="487"/>
      <c r="C17" s="24" t="s">
        <v>46</v>
      </c>
      <c r="D17" s="24" t="s">
        <v>47</v>
      </c>
      <c r="E17" s="23" t="s">
        <v>48</v>
      </c>
      <c r="F17" s="17" t="s">
        <v>49</v>
      </c>
      <c r="G17" s="54">
        <v>0</v>
      </c>
      <c r="H17" s="54">
        <v>0</v>
      </c>
      <c r="I17" s="55">
        <v>0</v>
      </c>
      <c r="J17" s="55">
        <v>0</v>
      </c>
      <c r="K17" s="56">
        <v>0</v>
      </c>
      <c r="L17" s="57">
        <v>0</v>
      </c>
    </row>
    <row r="18" spans="1:13" ht="52.9" thickBot="1" x14ac:dyDescent="0.5">
      <c r="A18" s="485"/>
      <c r="B18" s="25" t="s">
        <v>50</v>
      </c>
      <c r="C18" s="25" t="s">
        <v>51</v>
      </c>
      <c r="D18" s="25" t="s">
        <v>52</v>
      </c>
      <c r="E18" s="26" t="s">
        <v>53</v>
      </c>
      <c r="F18" s="17" t="s">
        <v>54</v>
      </c>
      <c r="G18" s="54">
        <v>0</v>
      </c>
      <c r="H18" s="54">
        <v>0</v>
      </c>
      <c r="I18" s="55">
        <v>0</v>
      </c>
      <c r="J18" s="55">
        <v>0</v>
      </c>
      <c r="K18" s="56">
        <v>0</v>
      </c>
      <c r="L18" s="57">
        <v>0</v>
      </c>
    </row>
    <row r="19" spans="1:13" ht="14.65" thickBot="1" x14ac:dyDescent="0.5">
      <c r="A19" s="460" t="s">
        <v>17</v>
      </c>
      <c r="B19" s="461"/>
      <c r="C19" s="461"/>
      <c r="D19" s="461"/>
      <c r="E19" s="461"/>
      <c r="F19" s="462"/>
      <c r="G19" s="58">
        <v>21097</v>
      </c>
      <c r="H19" s="58">
        <v>88607.4</v>
      </c>
      <c r="I19" s="59">
        <v>60097</v>
      </c>
      <c r="J19" s="59">
        <v>252407.4</v>
      </c>
      <c r="K19" s="60">
        <v>60097</v>
      </c>
      <c r="L19" s="61">
        <v>252407.4</v>
      </c>
    </row>
    <row r="20" spans="1:13" ht="78.75" x14ac:dyDescent="0.45">
      <c r="A20" s="466" t="s">
        <v>55</v>
      </c>
      <c r="B20" s="468" t="s">
        <v>56</v>
      </c>
      <c r="C20" s="471" t="s">
        <v>57</v>
      </c>
      <c r="D20" s="27" t="s">
        <v>58</v>
      </c>
      <c r="E20" s="28" t="s">
        <v>59</v>
      </c>
      <c r="F20" s="29" t="s">
        <v>60</v>
      </c>
      <c r="G20" s="54">
        <v>2691.86</v>
      </c>
      <c r="H20" s="54">
        <v>11305.812000000002</v>
      </c>
      <c r="I20" s="55">
        <v>2691.86</v>
      </c>
      <c r="J20" s="55">
        <v>11305.812000000002</v>
      </c>
      <c r="K20" s="56">
        <v>2691.86</v>
      </c>
      <c r="L20" s="57">
        <v>11305.812000000002</v>
      </c>
      <c r="M20" s="3"/>
    </row>
    <row r="21" spans="1:13" ht="65.650000000000006" x14ac:dyDescent="0.45">
      <c r="A21" s="467"/>
      <c r="B21" s="469"/>
      <c r="C21" s="451"/>
      <c r="D21" s="30" t="s">
        <v>61</v>
      </c>
      <c r="E21" s="31" t="s">
        <v>62</v>
      </c>
      <c r="F21" s="29" t="s">
        <v>63</v>
      </c>
      <c r="G21" s="54">
        <v>111.73499999999999</v>
      </c>
      <c r="H21" s="54">
        <v>469.28699999999998</v>
      </c>
      <c r="I21" s="55">
        <v>49.66</v>
      </c>
      <c r="J21" s="55">
        <v>208.572</v>
      </c>
      <c r="K21" s="56">
        <v>49.66</v>
      </c>
      <c r="L21" s="57">
        <v>208.572</v>
      </c>
      <c r="M21" s="3"/>
    </row>
    <row r="22" spans="1:13" ht="26.25" x14ac:dyDescent="0.45">
      <c r="A22" s="467"/>
      <c r="B22" s="470"/>
      <c r="C22" s="472"/>
      <c r="D22" s="32" t="s">
        <v>64</v>
      </c>
      <c r="E22" s="31" t="s">
        <v>65</v>
      </c>
      <c r="F22" s="29" t="s">
        <v>66</v>
      </c>
      <c r="G22" s="54">
        <v>0</v>
      </c>
      <c r="H22" s="54">
        <v>0</v>
      </c>
      <c r="I22" s="55">
        <v>0</v>
      </c>
      <c r="J22" s="55">
        <v>0</v>
      </c>
      <c r="K22" s="56">
        <v>0</v>
      </c>
      <c r="L22" s="57">
        <v>0</v>
      </c>
      <c r="M22" s="3"/>
    </row>
    <row r="23" spans="1:13" ht="78.75" x14ac:dyDescent="0.45">
      <c r="A23" s="467"/>
      <c r="B23" s="447" t="s">
        <v>67</v>
      </c>
      <c r="C23" s="33" t="s">
        <v>68</v>
      </c>
      <c r="D23" s="34" t="s">
        <v>69</v>
      </c>
      <c r="E23" s="31" t="s">
        <v>70</v>
      </c>
      <c r="F23" s="29" t="s">
        <v>71</v>
      </c>
      <c r="G23" s="62">
        <v>7843.1410218217879</v>
      </c>
      <c r="H23" s="54">
        <v>32941.19229165151</v>
      </c>
      <c r="I23" s="63">
        <v>31372.564087287152</v>
      </c>
      <c r="J23" s="55">
        <v>131764.76916660604</v>
      </c>
      <c r="K23" s="64">
        <v>31372.564087287152</v>
      </c>
      <c r="L23" s="57">
        <v>131764.76916660604</v>
      </c>
      <c r="M23" s="3"/>
    </row>
    <row r="24" spans="1:13" ht="65.650000000000006" x14ac:dyDescent="0.45">
      <c r="A24" s="467"/>
      <c r="B24" s="448"/>
      <c r="C24" s="35" t="s">
        <v>72</v>
      </c>
      <c r="D24" s="30" t="s">
        <v>73</v>
      </c>
      <c r="E24" s="31" t="s">
        <v>74</v>
      </c>
      <c r="F24" s="29" t="s">
        <v>75</v>
      </c>
      <c r="G24" s="65">
        <v>92.37</v>
      </c>
      <c r="H24" s="54">
        <f>G24*4.2</f>
        <v>387.95400000000001</v>
      </c>
      <c r="I24" s="63">
        <v>92.369453161616661</v>
      </c>
      <c r="J24" s="55">
        <v>387.95170327878998</v>
      </c>
      <c r="K24" s="64">
        <v>92.369453161616661</v>
      </c>
      <c r="L24" s="57">
        <v>387.95170327878998</v>
      </c>
      <c r="M24" s="3"/>
    </row>
    <row r="25" spans="1:13" ht="65.650000000000006" x14ac:dyDescent="0.45">
      <c r="A25" s="467"/>
      <c r="B25" s="468" t="s">
        <v>76</v>
      </c>
      <c r="C25" s="473" t="s">
        <v>77</v>
      </c>
      <c r="D25" s="32" t="s">
        <v>78</v>
      </c>
      <c r="E25" s="31" t="s">
        <v>79</v>
      </c>
      <c r="F25" s="29" t="s">
        <v>80</v>
      </c>
      <c r="G25" s="54">
        <v>20.506365604768323</v>
      </c>
      <c r="H25" s="54">
        <v>86.126735540026957</v>
      </c>
      <c r="I25" s="55">
        <v>20.506365604768323</v>
      </c>
      <c r="J25" s="55">
        <v>86.126735540026957</v>
      </c>
      <c r="K25" s="56">
        <v>20.506365604768323</v>
      </c>
      <c r="L25" s="57">
        <v>86.126735540026957</v>
      </c>
      <c r="M25" s="3"/>
    </row>
    <row r="26" spans="1:13" ht="52.5" x14ac:dyDescent="0.45">
      <c r="A26" s="467"/>
      <c r="B26" s="469"/>
      <c r="C26" s="474"/>
      <c r="D26" s="447" t="s">
        <v>81</v>
      </c>
      <c r="E26" s="31" t="s">
        <v>82</v>
      </c>
      <c r="F26" s="29" t="s">
        <v>83</v>
      </c>
      <c r="G26" s="54">
        <v>0</v>
      </c>
      <c r="H26" s="54">
        <v>0</v>
      </c>
      <c r="I26" s="55">
        <v>0</v>
      </c>
      <c r="J26" s="55">
        <v>0</v>
      </c>
      <c r="K26" s="56">
        <v>0</v>
      </c>
      <c r="L26" s="57">
        <v>0</v>
      </c>
      <c r="M26" s="3"/>
    </row>
    <row r="27" spans="1:13" ht="39.4" x14ac:dyDescent="0.45">
      <c r="A27" s="467"/>
      <c r="B27" s="469"/>
      <c r="C27" s="474"/>
      <c r="D27" s="448"/>
      <c r="E27" s="31" t="s">
        <v>84</v>
      </c>
      <c r="F27" s="29" t="s">
        <v>85</v>
      </c>
      <c r="G27" s="54">
        <v>0</v>
      </c>
      <c r="H27" s="54">
        <v>0</v>
      </c>
      <c r="I27" s="55">
        <v>0</v>
      </c>
      <c r="J27" s="55">
        <v>0</v>
      </c>
      <c r="K27" s="56">
        <v>0</v>
      </c>
      <c r="L27" s="57">
        <v>0</v>
      </c>
      <c r="M27" s="3"/>
    </row>
    <row r="28" spans="1:13" ht="26.25" x14ac:dyDescent="0.45">
      <c r="A28" s="467"/>
      <c r="B28" s="469"/>
      <c r="C28" s="474"/>
      <c r="D28" s="448"/>
      <c r="E28" s="31" t="s">
        <v>86</v>
      </c>
      <c r="F28" s="29" t="s">
        <v>87</v>
      </c>
      <c r="G28" s="54">
        <v>0</v>
      </c>
      <c r="H28" s="54">
        <v>0</v>
      </c>
      <c r="I28" s="55">
        <v>0</v>
      </c>
      <c r="J28" s="55">
        <v>0</v>
      </c>
      <c r="K28" s="56">
        <v>0</v>
      </c>
      <c r="L28" s="57">
        <v>0</v>
      </c>
      <c r="M28" s="3"/>
    </row>
    <row r="29" spans="1:13" ht="26.25" x14ac:dyDescent="0.45">
      <c r="A29" s="467"/>
      <c r="B29" s="469"/>
      <c r="C29" s="474"/>
      <c r="D29" s="449"/>
      <c r="E29" s="31" t="s">
        <v>88</v>
      </c>
      <c r="F29" s="29" t="s">
        <v>89</v>
      </c>
      <c r="G29" s="54">
        <v>0</v>
      </c>
      <c r="H29" s="54">
        <v>0</v>
      </c>
      <c r="I29" s="55">
        <v>0</v>
      </c>
      <c r="J29" s="55">
        <v>0</v>
      </c>
      <c r="K29" s="56">
        <v>0</v>
      </c>
      <c r="L29" s="57">
        <v>0</v>
      </c>
      <c r="M29" s="3"/>
    </row>
    <row r="30" spans="1:13" ht="39.4" x14ac:dyDescent="0.45">
      <c r="A30" s="467"/>
      <c r="B30" s="469"/>
      <c r="C30" s="33" t="s">
        <v>90</v>
      </c>
      <c r="D30" s="30" t="s">
        <v>91</v>
      </c>
      <c r="E30" s="31" t="s">
        <v>92</v>
      </c>
      <c r="F30" s="29" t="s">
        <v>93</v>
      </c>
      <c r="G30" s="54">
        <v>5.2</v>
      </c>
      <c r="H30" s="54">
        <v>21.840000000000003</v>
      </c>
      <c r="I30" s="55">
        <v>5.2</v>
      </c>
      <c r="J30" s="55">
        <v>21.840000000000003</v>
      </c>
      <c r="K30" s="56">
        <v>5.2</v>
      </c>
      <c r="L30" s="57">
        <v>21.840000000000003</v>
      </c>
      <c r="M30" s="3"/>
    </row>
    <row r="31" spans="1:13" ht="52.5" x14ac:dyDescent="0.45">
      <c r="A31" s="467"/>
      <c r="B31" s="469"/>
      <c r="C31" s="33" t="s">
        <v>94</v>
      </c>
      <c r="D31" s="30" t="s">
        <v>95</v>
      </c>
      <c r="E31" s="31" t="s">
        <v>96</v>
      </c>
      <c r="F31" s="29" t="s">
        <v>97</v>
      </c>
      <c r="G31" s="54">
        <v>6000</v>
      </c>
      <c r="H31" s="54">
        <v>25200</v>
      </c>
      <c r="I31" s="55">
        <v>6000</v>
      </c>
      <c r="J31" s="55">
        <v>25200</v>
      </c>
      <c r="K31" s="56">
        <v>6000</v>
      </c>
      <c r="L31" s="57">
        <v>25200</v>
      </c>
      <c r="M31" s="3"/>
    </row>
    <row r="32" spans="1:13" ht="52.5" x14ac:dyDescent="0.45">
      <c r="A32" s="467"/>
      <c r="B32" s="469"/>
      <c r="C32" s="36" t="s">
        <v>98</v>
      </c>
      <c r="D32" s="32" t="s">
        <v>99</v>
      </c>
      <c r="E32" s="31" t="s">
        <v>100</v>
      </c>
      <c r="F32" s="29" t="s">
        <v>101</v>
      </c>
      <c r="G32" s="54">
        <v>0</v>
      </c>
      <c r="H32" s="54">
        <v>0</v>
      </c>
      <c r="I32" s="55">
        <v>0</v>
      </c>
      <c r="J32" s="55">
        <v>0</v>
      </c>
      <c r="K32" s="56">
        <v>0</v>
      </c>
      <c r="L32" s="57">
        <v>0</v>
      </c>
      <c r="M32" s="3"/>
    </row>
    <row r="33" spans="1:13" ht="65.650000000000006" x14ac:dyDescent="0.45">
      <c r="A33" s="467"/>
      <c r="B33" s="469"/>
      <c r="C33" s="450" t="s">
        <v>102</v>
      </c>
      <c r="D33" s="37" t="s">
        <v>103</v>
      </c>
      <c r="E33" s="31" t="s">
        <v>104</v>
      </c>
      <c r="F33" s="29" t="s">
        <v>105</v>
      </c>
      <c r="G33" s="54">
        <v>0</v>
      </c>
      <c r="H33" s="54">
        <v>0</v>
      </c>
      <c r="I33" s="55">
        <v>0</v>
      </c>
      <c r="J33" s="55">
        <v>0</v>
      </c>
      <c r="K33" s="56">
        <v>0</v>
      </c>
      <c r="L33" s="57">
        <v>0</v>
      </c>
      <c r="M33" s="3"/>
    </row>
    <row r="34" spans="1:13" ht="39.4" x14ac:dyDescent="0.45">
      <c r="A34" s="467"/>
      <c r="B34" s="469"/>
      <c r="C34" s="451"/>
      <c r="D34" s="38" t="s">
        <v>106</v>
      </c>
      <c r="E34" s="31" t="s">
        <v>107</v>
      </c>
      <c r="F34" s="29" t="s">
        <v>108</v>
      </c>
      <c r="G34" s="54">
        <v>398.58</v>
      </c>
      <c r="H34" s="54">
        <v>1674.0360000000001</v>
      </c>
      <c r="I34" s="55">
        <v>398.58</v>
      </c>
      <c r="J34" s="55">
        <v>1674.0360000000001</v>
      </c>
      <c r="K34" s="56">
        <v>398.58</v>
      </c>
      <c r="L34" s="57">
        <v>1674.0360000000001</v>
      </c>
      <c r="M34" s="3"/>
    </row>
    <row r="35" spans="1:13" ht="66" thickBot="1" x14ac:dyDescent="0.5">
      <c r="A35" s="467"/>
      <c r="B35" s="469"/>
      <c r="C35" s="451"/>
      <c r="D35" s="38"/>
      <c r="E35" s="39" t="s">
        <v>109</v>
      </c>
      <c r="F35" s="40" t="s">
        <v>110</v>
      </c>
      <c r="G35" s="54">
        <v>25777.047500000001</v>
      </c>
      <c r="H35" s="54">
        <v>108263.59950000001</v>
      </c>
      <c r="I35" s="55">
        <v>25777.047500000001</v>
      </c>
      <c r="J35" s="55">
        <v>108263.59950000001</v>
      </c>
      <c r="K35" s="56">
        <v>25777.047500000001</v>
      </c>
      <c r="L35" s="57">
        <v>108263.59950000001</v>
      </c>
      <c r="M35" s="3"/>
    </row>
    <row r="36" spans="1:13" ht="14.65" thickBot="1" x14ac:dyDescent="0.5">
      <c r="A36" s="463" t="s">
        <v>133</v>
      </c>
      <c r="B36" s="464"/>
      <c r="C36" s="464"/>
      <c r="D36" s="464"/>
      <c r="E36" s="464"/>
      <c r="F36" s="465"/>
      <c r="G36" s="66">
        <f>H36/B2</f>
        <v>42940.439887426553</v>
      </c>
      <c r="H36" s="58">
        <f>SUM(H20:H35)</f>
        <v>180349.84752719154</v>
      </c>
      <c r="I36" s="59">
        <v>66407.78740605354</v>
      </c>
      <c r="J36" s="59">
        <v>278912.70710542484</v>
      </c>
      <c r="K36" s="60">
        <v>66407.78740605354</v>
      </c>
      <c r="L36" s="61">
        <v>278912.70710542484</v>
      </c>
      <c r="M36" s="3"/>
    </row>
    <row r="37" spans="1:13" ht="91.9" x14ac:dyDescent="0.45">
      <c r="A37" s="452" t="s">
        <v>111</v>
      </c>
      <c r="B37" s="454" t="s">
        <v>112</v>
      </c>
      <c r="C37" s="41" t="s">
        <v>113</v>
      </c>
      <c r="D37" s="41" t="s">
        <v>114</v>
      </c>
      <c r="E37" s="42" t="s">
        <v>115</v>
      </c>
      <c r="F37" s="43" t="s">
        <v>116</v>
      </c>
      <c r="G37" s="54">
        <v>0</v>
      </c>
      <c r="H37" s="54">
        <v>0</v>
      </c>
      <c r="I37" s="55">
        <v>0</v>
      </c>
      <c r="J37" s="55">
        <v>0</v>
      </c>
      <c r="K37" s="56">
        <v>0</v>
      </c>
      <c r="L37" s="57">
        <v>0</v>
      </c>
      <c r="M37" s="3"/>
    </row>
    <row r="38" spans="1:13" ht="52.9" thickBot="1" x14ac:dyDescent="0.5">
      <c r="A38" s="452"/>
      <c r="B38" s="454"/>
      <c r="C38" s="44"/>
      <c r="D38" s="45"/>
      <c r="E38" s="46" t="s">
        <v>117</v>
      </c>
      <c r="F38" s="47" t="s">
        <v>118</v>
      </c>
      <c r="G38" s="54">
        <v>0</v>
      </c>
      <c r="H38" s="54">
        <v>0</v>
      </c>
      <c r="I38" s="55">
        <v>0</v>
      </c>
      <c r="J38" s="55">
        <v>0</v>
      </c>
      <c r="K38" s="56">
        <v>0</v>
      </c>
      <c r="L38" s="57">
        <v>0</v>
      </c>
      <c r="M38" s="3"/>
    </row>
    <row r="39" spans="1:13" ht="39.75" thickBot="1" x14ac:dyDescent="0.5">
      <c r="A39" s="453"/>
      <c r="B39" s="455"/>
      <c r="C39" s="45" t="s">
        <v>119</v>
      </c>
      <c r="D39" s="48" t="s">
        <v>120</v>
      </c>
      <c r="E39" s="49" t="s">
        <v>121</v>
      </c>
      <c r="F39" s="47" t="s">
        <v>122</v>
      </c>
      <c r="G39" s="54">
        <v>12.82</v>
      </c>
      <c r="H39" s="54">
        <v>53.844000000000001</v>
      </c>
      <c r="I39" s="55">
        <v>12.82</v>
      </c>
      <c r="J39" s="55">
        <v>53.844000000000001</v>
      </c>
      <c r="K39" s="56">
        <v>12.82</v>
      </c>
      <c r="L39" s="57">
        <v>53.844000000000001</v>
      </c>
      <c r="M39" s="3"/>
    </row>
    <row r="40" spans="1:13" ht="14.65" thickBot="1" x14ac:dyDescent="0.5">
      <c r="A40" s="444" t="s">
        <v>111</v>
      </c>
      <c r="B40" s="445"/>
      <c r="C40" s="445"/>
      <c r="D40" s="445"/>
      <c r="E40" s="445"/>
      <c r="F40" s="446"/>
      <c r="G40" s="71">
        <v>12.82</v>
      </c>
      <c r="H40" s="71">
        <v>53.844000000000001</v>
      </c>
      <c r="I40" s="72">
        <v>12.82</v>
      </c>
      <c r="J40" s="73">
        <v>53.844000000000001</v>
      </c>
      <c r="K40" s="74">
        <v>12.82</v>
      </c>
      <c r="L40" s="75">
        <v>53.844000000000001</v>
      </c>
    </row>
    <row r="41" spans="1:13" ht="14.65" thickBot="1" x14ac:dyDescent="0.5">
      <c r="A41" s="76"/>
      <c r="B41" s="77"/>
      <c r="C41" s="77"/>
      <c r="D41" s="77"/>
      <c r="E41" s="77"/>
      <c r="F41" s="78" t="s">
        <v>124</v>
      </c>
      <c r="G41" s="79">
        <f>H41/4.2</f>
        <v>64050.25988742656</v>
      </c>
      <c r="H41" s="79">
        <f>H40+H36+H19</f>
        <v>269011.09152719157</v>
      </c>
      <c r="I41" s="79">
        <f>J41/4.2</f>
        <v>126517.60740605352</v>
      </c>
      <c r="J41" s="79">
        <f>J40+J36+J19</f>
        <v>531373.95110542479</v>
      </c>
      <c r="K41" s="79">
        <f>L41/4.2</f>
        <v>126517.60740605355</v>
      </c>
      <c r="L41" s="80">
        <f>L40+L19+L36</f>
        <v>531373.9511054249</v>
      </c>
    </row>
  </sheetData>
  <mergeCells count="34">
    <mergeCell ref="L4:L6"/>
    <mergeCell ref="A7:A18"/>
    <mergeCell ref="B7:B10"/>
    <mergeCell ref="C7:C10"/>
    <mergeCell ref="B11:B17"/>
    <mergeCell ref="D11:D12"/>
    <mergeCell ref="D13:D15"/>
    <mergeCell ref="C14:C16"/>
    <mergeCell ref="G4:G6"/>
    <mergeCell ref="H4:H6"/>
    <mergeCell ref="I4:I6"/>
    <mergeCell ref="J4:J6"/>
    <mergeCell ref="A4:A6"/>
    <mergeCell ref="B4:B6"/>
    <mergeCell ref="C4:C6"/>
    <mergeCell ref="D4:D6"/>
    <mergeCell ref="A1:K1"/>
    <mergeCell ref="F4:F6"/>
    <mergeCell ref="A19:F19"/>
    <mergeCell ref="A36:F36"/>
    <mergeCell ref="A20:A35"/>
    <mergeCell ref="B20:B22"/>
    <mergeCell ref="C20:C22"/>
    <mergeCell ref="B23:B24"/>
    <mergeCell ref="B25:B35"/>
    <mergeCell ref="C25:C29"/>
    <mergeCell ref="K4:K6"/>
    <mergeCell ref="G3:K3"/>
    <mergeCell ref="E4:E6"/>
    <mergeCell ref="A40:F40"/>
    <mergeCell ref="D26:D29"/>
    <mergeCell ref="C33:C35"/>
    <mergeCell ref="A37:A39"/>
    <mergeCell ref="B37:B39"/>
  </mergeCells>
  <pageMargins left="0.7" right="0.7" top="0.75" bottom="0.75" header="0.3" footer="0.3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E13"/>
  <sheetViews>
    <sheetView workbookViewId="0">
      <selection activeCell="J21" sqref="J21"/>
    </sheetView>
  </sheetViews>
  <sheetFormatPr defaultColWidth="8.796875" defaultRowHeight="14.25" x14ac:dyDescent="0.45"/>
  <cols>
    <col min="1" max="1" width="15.1328125" customWidth="1"/>
    <col min="2" max="2" width="11.6640625" customWidth="1"/>
    <col min="3" max="3" width="13.33203125" customWidth="1"/>
    <col min="4" max="4" width="11.46484375" customWidth="1"/>
    <col min="5" max="5" width="14.1328125" customWidth="1"/>
  </cols>
  <sheetData>
    <row r="2" spans="1:5" x14ac:dyDescent="0.45">
      <c r="A2" s="68"/>
      <c r="B2" s="68" t="s">
        <v>126</v>
      </c>
      <c r="C2" s="68" t="s">
        <v>127</v>
      </c>
      <c r="D2" s="68" t="s">
        <v>123</v>
      </c>
      <c r="E2" s="68" t="s">
        <v>124</v>
      </c>
    </row>
    <row r="3" spans="1:5" x14ac:dyDescent="0.45">
      <c r="A3" s="68" t="s">
        <v>128</v>
      </c>
      <c r="B3" s="68">
        <f>'Laugas purvs'!D19</f>
        <v>28060.229072491962</v>
      </c>
      <c r="C3" s="68">
        <f>'Laugas purvs'!D36</f>
        <v>63751.454019926052</v>
      </c>
      <c r="D3" s="68">
        <f>'Laugas purvs'!D40</f>
        <v>155.68422697090173</v>
      </c>
      <c r="E3" s="68">
        <f>'Laugas purvs'!D41</f>
        <v>91967.367319388912</v>
      </c>
    </row>
    <row r="4" spans="1:5" x14ac:dyDescent="0.45">
      <c r="A4" s="69" t="s">
        <v>153</v>
      </c>
      <c r="B4" s="69">
        <v>0.31652317696050092</v>
      </c>
      <c r="C4" s="69">
        <v>0.6817206839147556</v>
      </c>
      <c r="D4" s="69">
        <v>1.7561391247435487E-3</v>
      </c>
      <c r="E4" s="69">
        <v>1</v>
      </c>
    </row>
    <row r="5" spans="1:5" x14ac:dyDescent="0.45">
      <c r="A5" s="68" t="s">
        <v>129</v>
      </c>
      <c r="B5" s="68">
        <f>'Laugas purvs'!F19</f>
        <v>28073.844313144986</v>
      </c>
      <c r="C5" s="68">
        <f>'Laugas purvs'!F36</f>
        <v>67384.817214403534</v>
      </c>
      <c r="D5" s="68">
        <f>'Laugas purvs'!F40</f>
        <v>155.68422697090173</v>
      </c>
      <c r="E5" s="68">
        <f>'Laugas purvs'!F41</f>
        <v>95614.345754519425</v>
      </c>
    </row>
    <row r="6" spans="1:5" x14ac:dyDescent="0.45">
      <c r="A6" s="69" t="s">
        <v>153</v>
      </c>
      <c r="B6" s="69">
        <v>0.30415970293063288</v>
      </c>
      <c r="C6" s="69">
        <v>0.69415357159998481</v>
      </c>
      <c r="D6" s="69">
        <v>1.6867254693822859E-3</v>
      </c>
      <c r="E6" s="69">
        <v>1</v>
      </c>
    </row>
    <row r="7" spans="1:5" x14ac:dyDescent="0.45">
      <c r="A7" s="68" t="s">
        <v>130</v>
      </c>
      <c r="B7" s="68">
        <f>'Laugas purvs'!H19</f>
        <v>27273.387266959904</v>
      </c>
      <c r="C7" s="68">
        <f>'Laugas purvs'!H36</f>
        <v>65649.444596362548</v>
      </c>
      <c r="D7" s="68">
        <f>'Laugas purvs'!H40</f>
        <v>155.6842269709017</v>
      </c>
      <c r="E7" s="68">
        <f>'Laugas purvs'!H41</f>
        <v>93147.930576628525</v>
      </c>
    </row>
    <row r="8" spans="1:5" x14ac:dyDescent="0.45">
      <c r="A8" s="69" t="s">
        <v>153</v>
      </c>
      <c r="B8" s="69">
        <v>0.30848978397077703</v>
      </c>
      <c r="C8" s="69">
        <v>0.68902073232534899</v>
      </c>
      <c r="D8" s="69">
        <v>1.7609471488014524E-3</v>
      </c>
      <c r="E8" s="69">
        <v>1</v>
      </c>
    </row>
    <row r="10" spans="1:5" x14ac:dyDescent="0.45">
      <c r="A10" s="68"/>
      <c r="B10" s="68" t="s">
        <v>126</v>
      </c>
      <c r="C10" s="68" t="s">
        <v>127</v>
      </c>
      <c r="D10" s="68" t="s">
        <v>123</v>
      </c>
      <c r="E10" s="68" t="s">
        <v>124</v>
      </c>
    </row>
    <row r="11" spans="1:5" x14ac:dyDescent="0.45">
      <c r="A11" s="68" t="s">
        <v>128</v>
      </c>
      <c r="B11" s="68">
        <f>B3</f>
        <v>28060.229072491962</v>
      </c>
      <c r="C11" s="68">
        <f>C3</f>
        <v>63751.454019926052</v>
      </c>
      <c r="D11" s="68">
        <f>D3</f>
        <v>155.68422697090173</v>
      </c>
      <c r="E11" s="68">
        <f>E3</f>
        <v>91967.367319388912</v>
      </c>
    </row>
    <row r="12" spans="1:5" x14ac:dyDescent="0.45">
      <c r="A12" s="68" t="s">
        <v>129</v>
      </c>
      <c r="B12" s="68">
        <f>B5</f>
        <v>28073.844313144986</v>
      </c>
      <c r="C12" s="68">
        <f>C5</f>
        <v>67384.817214403534</v>
      </c>
      <c r="D12" s="68">
        <f>D5</f>
        <v>155.68422697090173</v>
      </c>
      <c r="E12" s="68">
        <f>E5</f>
        <v>95614.345754519425</v>
      </c>
    </row>
    <row r="13" spans="1:5" x14ac:dyDescent="0.45">
      <c r="A13" s="68" t="s">
        <v>130</v>
      </c>
      <c r="B13" s="68">
        <f>B7</f>
        <v>27273.387266959904</v>
      </c>
      <c r="C13" s="68">
        <f>C7</f>
        <v>65649.444596362548</v>
      </c>
      <c r="D13" s="68">
        <f>D7</f>
        <v>155.6842269709017</v>
      </c>
      <c r="E13" s="68">
        <f>E7</f>
        <v>93147.930576628525</v>
      </c>
    </row>
  </sheetData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N45"/>
  <sheetViews>
    <sheetView topLeftCell="U1" workbookViewId="0">
      <selection activeCell="AL34" sqref="AL34"/>
    </sheetView>
  </sheetViews>
  <sheetFormatPr defaultColWidth="8.796875" defaultRowHeight="14.25" x14ac:dyDescent="0.45"/>
  <cols>
    <col min="5" max="5" width="10" customWidth="1"/>
    <col min="6" max="6" width="10.46484375" customWidth="1"/>
    <col min="7" max="7" width="10.33203125" customWidth="1"/>
    <col min="8" max="8" width="9.46484375" bestFit="1" customWidth="1"/>
    <col min="9" max="9" width="10.33203125" customWidth="1"/>
    <col min="10" max="10" width="9.46484375" bestFit="1" customWidth="1"/>
    <col min="11" max="11" width="13.46484375" customWidth="1"/>
    <col min="12" max="12" width="9.46484375" bestFit="1" customWidth="1"/>
    <col min="13" max="13" width="10.796875" customWidth="1"/>
    <col min="14" max="14" width="11.6640625" customWidth="1"/>
    <col min="15" max="15" width="10.46484375" customWidth="1"/>
    <col min="16" max="16" width="8.46484375" customWidth="1"/>
    <col min="17" max="17" width="8" customWidth="1"/>
    <col min="18" max="19" width="9.46484375" bestFit="1" customWidth="1"/>
    <col min="20" max="20" width="10.796875" bestFit="1" customWidth="1"/>
    <col min="21" max="21" width="9.46484375" bestFit="1" customWidth="1"/>
    <col min="22" max="22" width="9.796875" bestFit="1" customWidth="1"/>
    <col min="23" max="23" width="9.46484375" bestFit="1" customWidth="1"/>
    <col min="24" max="24" width="10.46484375" bestFit="1" customWidth="1"/>
    <col min="25" max="25" width="9.796875" bestFit="1" customWidth="1"/>
    <col min="26" max="30" width="9.46484375" bestFit="1" customWidth="1"/>
    <col min="31" max="31" width="11" bestFit="1" customWidth="1"/>
    <col min="32" max="32" width="9.796875" bestFit="1" customWidth="1"/>
    <col min="33" max="33" width="10" bestFit="1" customWidth="1"/>
    <col min="34" max="34" width="9.6640625" bestFit="1" customWidth="1"/>
    <col min="35" max="35" width="10.46484375" bestFit="1" customWidth="1"/>
    <col min="36" max="36" width="10" bestFit="1" customWidth="1"/>
    <col min="37" max="39" width="9.6640625" bestFit="1" customWidth="1"/>
  </cols>
  <sheetData>
    <row r="1" spans="1:39" ht="14.65" thickBot="1" x14ac:dyDescent="0.5">
      <c r="A1" s="376"/>
      <c r="B1" s="377"/>
      <c r="C1" s="377"/>
      <c r="D1" s="377"/>
      <c r="E1" s="377"/>
      <c r="F1" s="378"/>
      <c r="G1" s="366"/>
      <c r="H1" s="367"/>
      <c r="I1" s="367"/>
      <c r="J1" s="367"/>
      <c r="K1" s="367"/>
      <c r="L1" s="367" t="s">
        <v>188</v>
      </c>
      <c r="M1" s="367"/>
      <c r="N1" s="367"/>
      <c r="O1" s="367"/>
      <c r="P1" s="367"/>
      <c r="Q1" s="367"/>
      <c r="R1" s="368"/>
      <c r="S1" s="369"/>
      <c r="T1" s="369" t="s">
        <v>129</v>
      </c>
      <c r="U1" s="369"/>
      <c r="V1" s="369"/>
      <c r="W1" s="369"/>
      <c r="X1" s="369"/>
      <c r="Y1" s="369"/>
      <c r="Z1" s="369"/>
      <c r="AA1" s="369"/>
      <c r="AB1" s="370"/>
      <c r="AC1" s="371"/>
      <c r="AD1" s="372"/>
      <c r="AE1" s="372"/>
      <c r="AF1" s="372"/>
      <c r="AG1" s="372"/>
      <c r="AH1" s="372"/>
      <c r="AI1" s="372" t="s">
        <v>130</v>
      </c>
      <c r="AJ1" s="372"/>
      <c r="AK1" s="372"/>
      <c r="AL1" s="372"/>
      <c r="AM1" s="373"/>
    </row>
    <row r="2" spans="1:39" s="293" customFormat="1" ht="36.75" customHeight="1" thickBot="1" x14ac:dyDescent="0.4">
      <c r="A2" s="374" t="s">
        <v>1</v>
      </c>
      <c r="B2" s="374" t="s">
        <v>2</v>
      </c>
      <c r="C2" s="374" t="s">
        <v>3</v>
      </c>
      <c r="D2" s="374" t="s">
        <v>4</v>
      </c>
      <c r="E2" s="375" t="s">
        <v>5</v>
      </c>
      <c r="F2" s="678" t="s">
        <v>12</v>
      </c>
      <c r="G2" s="681" t="s">
        <v>164</v>
      </c>
      <c r="H2" s="681"/>
      <c r="I2" s="682"/>
      <c r="J2" s="683" t="s">
        <v>165</v>
      </c>
      <c r="K2" s="684"/>
      <c r="L2" s="685" t="s">
        <v>166</v>
      </c>
      <c r="M2" s="686"/>
      <c r="N2" s="687"/>
      <c r="O2" s="688" t="s">
        <v>167</v>
      </c>
      <c r="P2" s="689"/>
      <c r="Q2" s="689"/>
      <c r="R2" s="710" t="s">
        <v>164</v>
      </c>
      <c r="S2" s="681"/>
      <c r="T2" s="682"/>
      <c r="U2" s="683" t="s">
        <v>165</v>
      </c>
      <c r="V2" s="684"/>
      <c r="W2" s="685" t="s">
        <v>166</v>
      </c>
      <c r="X2" s="686"/>
      <c r="Y2" s="687"/>
      <c r="Z2" s="688" t="s">
        <v>167</v>
      </c>
      <c r="AA2" s="689"/>
      <c r="AB2" s="696"/>
      <c r="AC2" s="710" t="s">
        <v>164</v>
      </c>
      <c r="AD2" s="681"/>
      <c r="AE2" s="682"/>
      <c r="AF2" s="683" t="s">
        <v>165</v>
      </c>
      <c r="AG2" s="684"/>
      <c r="AH2" s="685" t="s">
        <v>166</v>
      </c>
      <c r="AI2" s="686"/>
      <c r="AJ2" s="687"/>
      <c r="AK2" s="688" t="s">
        <v>167</v>
      </c>
      <c r="AL2" s="689"/>
      <c r="AM2" s="696"/>
    </row>
    <row r="3" spans="1:39" s="293" customFormat="1" ht="15" customHeight="1" x14ac:dyDescent="0.35">
      <c r="A3" s="697" t="s">
        <v>7</v>
      </c>
      <c r="B3" s="697" t="s">
        <v>8</v>
      </c>
      <c r="C3" s="697" t="s">
        <v>9</v>
      </c>
      <c r="D3" s="697" t="s">
        <v>10</v>
      </c>
      <c r="E3" s="699" t="s">
        <v>11</v>
      </c>
      <c r="F3" s="679"/>
      <c r="G3" s="701" t="s">
        <v>168</v>
      </c>
      <c r="H3" s="704" t="s">
        <v>169</v>
      </c>
      <c r="I3" s="707" t="s">
        <v>170</v>
      </c>
      <c r="J3" s="690" t="s">
        <v>171</v>
      </c>
      <c r="K3" s="690" t="s">
        <v>172</v>
      </c>
      <c r="L3" s="693" t="s">
        <v>173</v>
      </c>
      <c r="M3" s="693" t="s">
        <v>174</v>
      </c>
      <c r="N3" s="693" t="s">
        <v>175</v>
      </c>
      <c r="O3" s="711" t="s">
        <v>176</v>
      </c>
      <c r="P3" s="711" t="s">
        <v>177</v>
      </c>
      <c r="Q3" s="714" t="s">
        <v>178</v>
      </c>
      <c r="R3" s="702" t="s">
        <v>168</v>
      </c>
      <c r="S3" s="705" t="s">
        <v>169</v>
      </c>
      <c r="T3" s="708" t="s">
        <v>170</v>
      </c>
      <c r="U3" s="691" t="s">
        <v>171</v>
      </c>
      <c r="V3" s="691" t="s">
        <v>172</v>
      </c>
      <c r="W3" s="694" t="s">
        <v>173</v>
      </c>
      <c r="X3" s="694" t="s">
        <v>174</v>
      </c>
      <c r="Y3" s="694" t="s">
        <v>175</v>
      </c>
      <c r="Z3" s="712" t="s">
        <v>176</v>
      </c>
      <c r="AA3" s="712" t="s">
        <v>177</v>
      </c>
      <c r="AB3" s="717" t="s">
        <v>178</v>
      </c>
      <c r="AC3" s="702" t="s">
        <v>168</v>
      </c>
      <c r="AD3" s="705" t="s">
        <v>169</v>
      </c>
      <c r="AE3" s="708" t="s">
        <v>170</v>
      </c>
      <c r="AF3" s="691" t="s">
        <v>171</v>
      </c>
      <c r="AG3" s="691" t="s">
        <v>172</v>
      </c>
      <c r="AH3" s="694" t="s">
        <v>173</v>
      </c>
      <c r="AI3" s="694" t="s">
        <v>174</v>
      </c>
      <c r="AJ3" s="694" t="s">
        <v>175</v>
      </c>
      <c r="AK3" s="712" t="s">
        <v>176</v>
      </c>
      <c r="AL3" s="712" t="s">
        <v>177</v>
      </c>
      <c r="AM3" s="717" t="s">
        <v>178</v>
      </c>
    </row>
    <row r="4" spans="1:39" s="293" customFormat="1" ht="15" customHeight="1" x14ac:dyDescent="0.35">
      <c r="A4" s="698"/>
      <c r="B4" s="698"/>
      <c r="C4" s="698"/>
      <c r="D4" s="698"/>
      <c r="E4" s="699"/>
      <c r="F4" s="679"/>
      <c r="G4" s="702"/>
      <c r="H4" s="705"/>
      <c r="I4" s="708"/>
      <c r="J4" s="691"/>
      <c r="K4" s="691"/>
      <c r="L4" s="694"/>
      <c r="M4" s="694"/>
      <c r="N4" s="694"/>
      <c r="O4" s="712"/>
      <c r="P4" s="712"/>
      <c r="Q4" s="715"/>
      <c r="R4" s="702"/>
      <c r="S4" s="705"/>
      <c r="T4" s="708"/>
      <c r="U4" s="691"/>
      <c r="V4" s="691"/>
      <c r="W4" s="694"/>
      <c r="X4" s="694"/>
      <c r="Y4" s="694"/>
      <c r="Z4" s="712"/>
      <c r="AA4" s="712"/>
      <c r="AB4" s="717"/>
      <c r="AC4" s="702"/>
      <c r="AD4" s="705"/>
      <c r="AE4" s="708"/>
      <c r="AF4" s="691"/>
      <c r="AG4" s="691"/>
      <c r="AH4" s="694"/>
      <c r="AI4" s="694"/>
      <c r="AJ4" s="694"/>
      <c r="AK4" s="712"/>
      <c r="AL4" s="712"/>
      <c r="AM4" s="717"/>
    </row>
    <row r="5" spans="1:39" s="293" customFormat="1" ht="102.75" customHeight="1" thickBot="1" x14ac:dyDescent="0.4">
      <c r="A5" s="698"/>
      <c r="B5" s="698"/>
      <c r="C5" s="698"/>
      <c r="D5" s="698"/>
      <c r="E5" s="700"/>
      <c r="F5" s="680"/>
      <c r="G5" s="703"/>
      <c r="H5" s="706"/>
      <c r="I5" s="709"/>
      <c r="J5" s="692"/>
      <c r="K5" s="692"/>
      <c r="L5" s="695"/>
      <c r="M5" s="695"/>
      <c r="N5" s="695"/>
      <c r="O5" s="713"/>
      <c r="P5" s="713"/>
      <c r="Q5" s="716"/>
      <c r="R5" s="703"/>
      <c r="S5" s="706"/>
      <c r="T5" s="709"/>
      <c r="U5" s="692"/>
      <c r="V5" s="692"/>
      <c r="W5" s="695"/>
      <c r="X5" s="695"/>
      <c r="Y5" s="695"/>
      <c r="Z5" s="713"/>
      <c r="AA5" s="713"/>
      <c r="AB5" s="718"/>
      <c r="AC5" s="703"/>
      <c r="AD5" s="706"/>
      <c r="AE5" s="709"/>
      <c r="AF5" s="692"/>
      <c r="AG5" s="692"/>
      <c r="AH5" s="695"/>
      <c r="AI5" s="695"/>
      <c r="AJ5" s="695"/>
      <c r="AK5" s="713"/>
      <c r="AL5" s="713"/>
      <c r="AM5" s="718"/>
    </row>
    <row r="6" spans="1:39" s="293" customFormat="1" ht="49.5" customHeight="1" thickBot="1" x14ac:dyDescent="0.4">
      <c r="A6" s="294"/>
      <c r="B6" s="294"/>
      <c r="C6" s="294"/>
      <c r="D6" s="294"/>
      <c r="E6" s="295"/>
      <c r="F6" s="296" t="s">
        <v>179</v>
      </c>
      <c r="G6" s="442">
        <v>563.21</v>
      </c>
      <c r="H6" s="438">
        <v>61.5</v>
      </c>
      <c r="I6" s="439">
        <v>0.79</v>
      </c>
      <c r="J6" s="436">
        <v>80.099999999999994</v>
      </c>
      <c r="K6" s="436">
        <v>6.15</v>
      </c>
      <c r="L6" s="437">
        <v>2.86</v>
      </c>
      <c r="M6" s="437">
        <v>3</v>
      </c>
      <c r="N6" s="437">
        <v>21</v>
      </c>
      <c r="O6" s="440">
        <v>132.75</v>
      </c>
      <c r="P6" s="440">
        <v>39.4</v>
      </c>
      <c r="Q6" s="443">
        <v>35</v>
      </c>
      <c r="R6" s="391">
        <v>563.21</v>
      </c>
      <c r="S6" s="297">
        <v>61.5</v>
      </c>
      <c r="T6" s="298">
        <v>0.79</v>
      </c>
      <c r="U6" s="299">
        <v>80.099999999999994</v>
      </c>
      <c r="V6" s="299">
        <v>6.15</v>
      </c>
      <c r="W6" s="300">
        <v>2.86</v>
      </c>
      <c r="X6" s="300">
        <v>3</v>
      </c>
      <c r="Y6" s="300">
        <v>21</v>
      </c>
      <c r="Z6" s="301">
        <v>0</v>
      </c>
      <c r="AA6" s="301">
        <v>39.4</v>
      </c>
      <c r="AB6" s="392">
        <v>167.75</v>
      </c>
      <c r="AC6" s="391">
        <v>624.71</v>
      </c>
      <c r="AD6" s="297">
        <v>0</v>
      </c>
      <c r="AE6" s="298">
        <v>0.79</v>
      </c>
      <c r="AF6" s="299">
        <v>80.099999999999994</v>
      </c>
      <c r="AG6" s="299">
        <v>6.15</v>
      </c>
      <c r="AH6" s="300">
        <v>2.86</v>
      </c>
      <c r="AI6" s="300">
        <v>3</v>
      </c>
      <c r="AJ6" s="300">
        <v>21</v>
      </c>
      <c r="AK6" s="301">
        <v>0</v>
      </c>
      <c r="AL6" s="301">
        <v>39.4</v>
      </c>
      <c r="AM6" s="392">
        <v>167.75</v>
      </c>
    </row>
    <row r="7" spans="1:39" s="293" customFormat="1" ht="33.75" x14ac:dyDescent="0.35">
      <c r="A7" s="719" t="s">
        <v>17</v>
      </c>
      <c r="B7" s="722" t="s">
        <v>18</v>
      </c>
      <c r="C7" s="722" t="s">
        <v>19</v>
      </c>
      <c r="D7" s="302" t="s">
        <v>20</v>
      </c>
      <c r="E7" s="303" t="s">
        <v>21</v>
      </c>
      <c r="F7" s="311" t="s">
        <v>22</v>
      </c>
      <c r="G7" s="380">
        <v>0</v>
      </c>
      <c r="H7" s="304">
        <v>0</v>
      </c>
      <c r="I7" s="304">
        <v>0</v>
      </c>
      <c r="J7" s="304">
        <v>0</v>
      </c>
      <c r="K7" s="304">
        <v>0</v>
      </c>
      <c r="L7" s="304">
        <v>0</v>
      </c>
      <c r="M7" s="304">
        <v>0</v>
      </c>
      <c r="N7" s="304">
        <v>0</v>
      </c>
      <c r="O7" s="304">
        <v>0</v>
      </c>
      <c r="P7" s="305">
        <v>9600</v>
      </c>
      <c r="Q7" s="306">
        <v>0</v>
      </c>
      <c r="R7" s="393">
        <v>0</v>
      </c>
      <c r="S7" s="308">
        <v>0</v>
      </c>
      <c r="T7" s="308">
        <v>0</v>
      </c>
      <c r="U7" s="308">
        <v>0</v>
      </c>
      <c r="V7" s="308">
        <v>0</v>
      </c>
      <c r="W7" s="308">
        <v>0</v>
      </c>
      <c r="X7" s="308">
        <v>0</v>
      </c>
      <c r="Y7" s="308">
        <v>0</v>
      </c>
      <c r="Z7" s="308">
        <v>0</v>
      </c>
      <c r="AA7" s="308">
        <v>9600</v>
      </c>
      <c r="AB7" s="394">
        <v>0</v>
      </c>
      <c r="AC7" s="393">
        <v>0</v>
      </c>
      <c r="AD7" s="308">
        <v>0</v>
      </c>
      <c r="AE7" s="308">
        <v>0</v>
      </c>
      <c r="AF7" s="308">
        <v>0</v>
      </c>
      <c r="AG7" s="308">
        <v>0</v>
      </c>
      <c r="AH7" s="308">
        <v>0</v>
      </c>
      <c r="AI7" s="308">
        <v>0</v>
      </c>
      <c r="AJ7" s="308">
        <v>0</v>
      </c>
      <c r="AK7" s="308">
        <v>0</v>
      </c>
      <c r="AL7" s="308">
        <v>9600</v>
      </c>
      <c r="AM7" s="394">
        <v>0</v>
      </c>
    </row>
    <row r="8" spans="1:39" s="293" customFormat="1" ht="45.4" thickBot="1" x14ac:dyDescent="0.4">
      <c r="A8" s="720"/>
      <c r="B8" s="723"/>
      <c r="C8" s="723"/>
      <c r="D8" s="309" t="s">
        <v>23</v>
      </c>
      <c r="E8" s="310" t="s">
        <v>24</v>
      </c>
      <c r="F8" s="311" t="s">
        <v>25</v>
      </c>
      <c r="G8" s="381">
        <v>0</v>
      </c>
      <c r="H8" s="307">
        <v>0</v>
      </c>
      <c r="I8" s="307">
        <v>0</v>
      </c>
      <c r="J8" s="312">
        <v>1551</v>
      </c>
      <c r="K8" s="312">
        <v>1551.0000000000002</v>
      </c>
      <c r="L8" s="307">
        <v>0</v>
      </c>
      <c r="M8" s="307">
        <v>0</v>
      </c>
      <c r="N8" s="307">
        <v>0</v>
      </c>
      <c r="O8" s="307">
        <v>0</v>
      </c>
      <c r="P8" s="307">
        <v>0</v>
      </c>
      <c r="Q8" s="313">
        <v>0</v>
      </c>
      <c r="R8" s="393">
        <v>0</v>
      </c>
      <c r="S8" s="308">
        <v>0</v>
      </c>
      <c r="T8" s="308">
        <v>0</v>
      </c>
      <c r="U8" s="308">
        <v>1551</v>
      </c>
      <c r="V8" s="308">
        <v>1551.0000000000002</v>
      </c>
      <c r="W8" s="308">
        <v>0</v>
      </c>
      <c r="X8" s="308">
        <v>0</v>
      </c>
      <c r="Y8" s="308">
        <v>0</v>
      </c>
      <c r="Z8" s="308">
        <v>0</v>
      </c>
      <c r="AA8" s="308">
        <v>0</v>
      </c>
      <c r="AB8" s="394">
        <v>0</v>
      </c>
      <c r="AC8" s="393">
        <v>0</v>
      </c>
      <c r="AD8" s="308">
        <v>0</v>
      </c>
      <c r="AE8" s="308">
        <v>0</v>
      </c>
      <c r="AF8" s="308">
        <v>1551</v>
      </c>
      <c r="AG8" s="308">
        <v>1551.0000000000002</v>
      </c>
      <c r="AH8" s="308">
        <v>0</v>
      </c>
      <c r="AI8" s="308">
        <v>0</v>
      </c>
      <c r="AJ8" s="308">
        <v>0</v>
      </c>
      <c r="AK8" s="308">
        <v>0</v>
      </c>
      <c r="AL8" s="308">
        <v>0</v>
      </c>
      <c r="AM8" s="394">
        <v>0</v>
      </c>
    </row>
    <row r="9" spans="1:39" s="293" customFormat="1" ht="22.5" x14ac:dyDescent="0.35">
      <c r="A9" s="720"/>
      <c r="B9" s="723"/>
      <c r="C9" s="723"/>
      <c r="D9" s="309" t="s">
        <v>26</v>
      </c>
      <c r="E9" s="310" t="s">
        <v>27</v>
      </c>
      <c r="F9" s="311" t="s">
        <v>28</v>
      </c>
      <c r="G9" s="382">
        <v>725.90335327852847</v>
      </c>
      <c r="H9" s="312">
        <v>12309.597658536586</v>
      </c>
      <c r="I9" s="307">
        <v>0</v>
      </c>
      <c r="J9" s="314">
        <v>44.044943820224731</v>
      </c>
      <c r="K9" s="314">
        <v>672</v>
      </c>
      <c r="L9" s="307">
        <v>0</v>
      </c>
      <c r="M9" s="307">
        <v>0</v>
      </c>
      <c r="N9" s="307">
        <v>0</v>
      </c>
      <c r="O9" s="307">
        <v>0</v>
      </c>
      <c r="P9" s="307">
        <v>0</v>
      </c>
      <c r="Q9" s="313">
        <v>0</v>
      </c>
      <c r="R9" s="393">
        <v>725.90335327852847</v>
      </c>
      <c r="S9" s="308">
        <v>12309.597658536586</v>
      </c>
      <c r="T9" s="308">
        <v>0</v>
      </c>
      <c r="U9" s="308">
        <v>44.044943820224731</v>
      </c>
      <c r="V9" s="308">
        <v>672</v>
      </c>
      <c r="W9" s="308">
        <v>0</v>
      </c>
      <c r="X9" s="308">
        <v>0</v>
      </c>
      <c r="Y9" s="308">
        <v>0</v>
      </c>
      <c r="Z9" s="308">
        <v>0</v>
      </c>
      <c r="AA9" s="308">
        <v>0</v>
      </c>
      <c r="AB9" s="394">
        <v>0</v>
      </c>
      <c r="AC9" s="393">
        <v>654.44130492548538</v>
      </c>
      <c r="AD9" s="308">
        <v>0</v>
      </c>
      <c r="AE9" s="308">
        <v>0</v>
      </c>
      <c r="AF9" s="308">
        <v>44.044943820224731</v>
      </c>
      <c r="AG9" s="308">
        <v>672</v>
      </c>
      <c r="AH9" s="308">
        <v>0</v>
      </c>
      <c r="AI9" s="308">
        <v>0</v>
      </c>
      <c r="AJ9" s="308">
        <v>0</v>
      </c>
      <c r="AK9" s="308">
        <v>0</v>
      </c>
      <c r="AL9" s="308">
        <v>0</v>
      </c>
      <c r="AM9" s="394">
        <v>0</v>
      </c>
    </row>
    <row r="10" spans="1:39" s="293" customFormat="1" ht="45" x14ac:dyDescent="0.35">
      <c r="A10" s="720"/>
      <c r="B10" s="723"/>
      <c r="C10" s="724"/>
      <c r="D10" s="309" t="s">
        <v>180</v>
      </c>
      <c r="E10" s="310" t="s">
        <v>29</v>
      </c>
      <c r="F10" s="311" t="s">
        <v>30</v>
      </c>
      <c r="G10" s="381">
        <v>0</v>
      </c>
      <c r="H10" s="307">
        <v>0</v>
      </c>
      <c r="I10" s="307">
        <v>0</v>
      </c>
      <c r="J10" s="307">
        <v>0</v>
      </c>
      <c r="K10" s="307">
        <v>0</v>
      </c>
      <c r="L10" s="307">
        <v>0</v>
      </c>
      <c r="M10" s="307">
        <v>0</v>
      </c>
      <c r="N10" s="312">
        <v>2.0140000000000002</v>
      </c>
      <c r="O10" s="307">
        <v>0</v>
      </c>
      <c r="P10" s="307">
        <v>0</v>
      </c>
      <c r="Q10" s="313">
        <v>0</v>
      </c>
      <c r="R10" s="393">
        <v>0</v>
      </c>
      <c r="S10" s="308">
        <v>0</v>
      </c>
      <c r="T10" s="308">
        <v>0</v>
      </c>
      <c r="U10" s="308">
        <v>0</v>
      </c>
      <c r="V10" s="308">
        <v>0</v>
      </c>
      <c r="W10" s="308">
        <v>0</v>
      </c>
      <c r="X10" s="308">
        <v>0</v>
      </c>
      <c r="Y10" s="308">
        <v>2.0140000000000002</v>
      </c>
      <c r="Z10" s="308">
        <v>0</v>
      </c>
      <c r="AA10" s="308">
        <v>0</v>
      </c>
      <c r="AB10" s="394">
        <v>0</v>
      </c>
      <c r="AC10" s="393">
        <v>0</v>
      </c>
      <c r="AD10" s="308">
        <v>0</v>
      </c>
      <c r="AE10" s="308">
        <v>0</v>
      </c>
      <c r="AF10" s="308">
        <v>0</v>
      </c>
      <c r="AG10" s="308">
        <v>0</v>
      </c>
      <c r="AH10" s="308">
        <v>0</v>
      </c>
      <c r="AI10" s="308">
        <v>0</v>
      </c>
      <c r="AJ10" s="308">
        <v>2.0140000000000002</v>
      </c>
      <c r="AK10" s="308">
        <v>0</v>
      </c>
      <c r="AL10" s="308">
        <v>0</v>
      </c>
      <c r="AM10" s="394">
        <v>0</v>
      </c>
    </row>
    <row r="11" spans="1:39" s="293" customFormat="1" ht="45" x14ac:dyDescent="0.35">
      <c r="A11" s="720"/>
      <c r="B11" s="725" t="s">
        <v>31</v>
      </c>
      <c r="C11" s="315"/>
      <c r="D11" s="726" t="s">
        <v>32</v>
      </c>
      <c r="E11" s="310" t="s">
        <v>33</v>
      </c>
      <c r="F11" s="311" t="s">
        <v>34</v>
      </c>
      <c r="G11" s="381">
        <v>0</v>
      </c>
      <c r="H11" s="307">
        <v>0</v>
      </c>
      <c r="I11" s="307">
        <v>0</v>
      </c>
      <c r="J11" s="307">
        <v>0</v>
      </c>
      <c r="K11" s="307">
        <v>0</v>
      </c>
      <c r="L11" s="307">
        <v>0</v>
      </c>
      <c r="M11" s="307">
        <v>0</v>
      </c>
      <c r="N11" s="307">
        <v>0</v>
      </c>
      <c r="O11" s="307">
        <v>0</v>
      </c>
      <c r="P11" s="307">
        <v>0</v>
      </c>
      <c r="Q11" s="313">
        <v>0</v>
      </c>
      <c r="R11" s="393">
        <v>0</v>
      </c>
      <c r="S11" s="308">
        <v>0</v>
      </c>
      <c r="T11" s="308">
        <v>0</v>
      </c>
      <c r="U11" s="308">
        <v>0</v>
      </c>
      <c r="V11" s="308">
        <v>0</v>
      </c>
      <c r="W11" s="308">
        <v>0</v>
      </c>
      <c r="X11" s="308">
        <v>0</v>
      </c>
      <c r="Y11" s="308">
        <v>0</v>
      </c>
      <c r="Z11" s="308">
        <v>0</v>
      </c>
      <c r="AA11" s="308">
        <v>0</v>
      </c>
      <c r="AB11" s="394">
        <v>0</v>
      </c>
      <c r="AC11" s="393">
        <v>0</v>
      </c>
      <c r="AD11" s="308">
        <v>0</v>
      </c>
      <c r="AE11" s="308">
        <v>0</v>
      </c>
      <c r="AF11" s="308">
        <v>0</v>
      </c>
      <c r="AG11" s="308">
        <v>0</v>
      </c>
      <c r="AH11" s="308">
        <v>0</v>
      </c>
      <c r="AI11" s="308">
        <v>0</v>
      </c>
      <c r="AJ11" s="308">
        <v>0</v>
      </c>
      <c r="AK11" s="308">
        <v>0</v>
      </c>
      <c r="AL11" s="308">
        <v>0</v>
      </c>
      <c r="AM11" s="394">
        <v>0</v>
      </c>
    </row>
    <row r="12" spans="1:39" s="293" customFormat="1" ht="11.65" x14ac:dyDescent="0.35">
      <c r="A12" s="720"/>
      <c r="B12" s="723"/>
      <c r="C12" s="316"/>
      <c r="D12" s="727"/>
      <c r="E12" s="310" t="s">
        <v>35</v>
      </c>
      <c r="F12" s="311" t="s">
        <v>36</v>
      </c>
      <c r="G12" s="381">
        <v>0</v>
      </c>
      <c r="H12" s="307">
        <v>0</v>
      </c>
      <c r="I12" s="307">
        <v>0</v>
      </c>
      <c r="J12" s="307">
        <v>0</v>
      </c>
      <c r="K12" s="307">
        <v>0</v>
      </c>
      <c r="L12" s="307">
        <v>0</v>
      </c>
      <c r="M12" s="307">
        <v>0</v>
      </c>
      <c r="N12" s="307">
        <v>0</v>
      </c>
      <c r="O12" s="307">
        <v>0</v>
      </c>
      <c r="P12" s="307">
        <v>0</v>
      </c>
      <c r="Q12" s="313">
        <v>0</v>
      </c>
      <c r="R12" s="393">
        <v>0</v>
      </c>
      <c r="S12" s="308">
        <v>0</v>
      </c>
      <c r="T12" s="308">
        <v>0</v>
      </c>
      <c r="U12" s="308">
        <v>0</v>
      </c>
      <c r="V12" s="308">
        <v>0</v>
      </c>
      <c r="W12" s="308">
        <v>0</v>
      </c>
      <c r="X12" s="308">
        <v>0</v>
      </c>
      <c r="Y12" s="308">
        <v>0</v>
      </c>
      <c r="Z12" s="308">
        <v>0</v>
      </c>
      <c r="AA12" s="308">
        <v>0</v>
      </c>
      <c r="AB12" s="394">
        <v>0</v>
      </c>
      <c r="AC12" s="393">
        <v>0</v>
      </c>
      <c r="AD12" s="308">
        <v>0</v>
      </c>
      <c r="AE12" s="308">
        <v>0</v>
      </c>
      <c r="AF12" s="308">
        <v>0</v>
      </c>
      <c r="AG12" s="308">
        <v>0</v>
      </c>
      <c r="AH12" s="308">
        <v>0</v>
      </c>
      <c r="AI12" s="308">
        <v>0</v>
      </c>
      <c r="AJ12" s="308">
        <v>0</v>
      </c>
      <c r="AK12" s="308">
        <v>0</v>
      </c>
      <c r="AL12" s="308">
        <v>0</v>
      </c>
      <c r="AM12" s="394">
        <v>0</v>
      </c>
    </row>
    <row r="13" spans="1:39" s="293" customFormat="1" ht="11.65" x14ac:dyDescent="0.35">
      <c r="A13" s="720"/>
      <c r="B13" s="723"/>
      <c r="C13" s="316"/>
      <c r="D13" s="726" t="s">
        <v>37</v>
      </c>
      <c r="E13" s="310" t="s">
        <v>38</v>
      </c>
      <c r="F13" s="311" t="s">
        <v>39</v>
      </c>
      <c r="G13" s="381">
        <v>0</v>
      </c>
      <c r="H13" s="307">
        <v>0</v>
      </c>
      <c r="I13" s="307">
        <v>0</v>
      </c>
      <c r="J13" s="307">
        <v>0</v>
      </c>
      <c r="K13" s="307">
        <v>0</v>
      </c>
      <c r="L13" s="307">
        <v>0</v>
      </c>
      <c r="M13" s="317">
        <v>181767.95580110498</v>
      </c>
      <c r="N13" s="307">
        <v>0</v>
      </c>
      <c r="O13" s="318">
        <v>181767.95580110495</v>
      </c>
      <c r="P13" s="307">
        <v>0</v>
      </c>
      <c r="Q13" s="313">
        <v>0</v>
      </c>
      <c r="R13" s="393">
        <v>0</v>
      </c>
      <c r="S13" s="308">
        <v>0</v>
      </c>
      <c r="T13" s="308">
        <v>0</v>
      </c>
      <c r="U13" s="308">
        <v>0</v>
      </c>
      <c r="V13" s="308">
        <v>0</v>
      </c>
      <c r="W13" s="308">
        <v>0</v>
      </c>
      <c r="X13" s="308">
        <v>8225000</v>
      </c>
      <c r="Y13" s="308">
        <v>0</v>
      </c>
      <c r="Z13" s="308">
        <v>0</v>
      </c>
      <c r="AA13" s="308">
        <v>0</v>
      </c>
      <c r="AB13" s="394">
        <v>0</v>
      </c>
      <c r="AC13" s="393">
        <v>0</v>
      </c>
      <c r="AD13" s="308">
        <v>0</v>
      </c>
      <c r="AE13" s="308">
        <v>0</v>
      </c>
      <c r="AF13" s="308">
        <v>0</v>
      </c>
      <c r="AG13" s="308">
        <v>0</v>
      </c>
      <c r="AH13" s="308">
        <v>0</v>
      </c>
      <c r="AI13" s="308">
        <v>8225000</v>
      </c>
      <c r="AJ13" s="308">
        <v>0</v>
      </c>
      <c r="AK13" s="308">
        <v>0</v>
      </c>
      <c r="AL13" s="308">
        <v>0</v>
      </c>
      <c r="AM13" s="394">
        <v>0</v>
      </c>
    </row>
    <row r="14" spans="1:39" s="293" customFormat="1" ht="11.65" x14ac:dyDescent="0.35">
      <c r="A14" s="720"/>
      <c r="B14" s="723"/>
      <c r="C14" s="723" t="s">
        <v>19</v>
      </c>
      <c r="D14" s="728"/>
      <c r="E14" s="310" t="s">
        <v>40</v>
      </c>
      <c r="F14" s="311" t="s">
        <v>41</v>
      </c>
      <c r="G14" s="381">
        <v>0</v>
      </c>
      <c r="H14" s="307">
        <v>0</v>
      </c>
      <c r="I14" s="307">
        <v>0</v>
      </c>
      <c r="J14" s="307">
        <v>0</v>
      </c>
      <c r="K14" s="307">
        <v>0</v>
      </c>
      <c r="L14" s="307">
        <v>0</v>
      </c>
      <c r="M14" s="307">
        <v>0</v>
      </c>
      <c r="N14" s="307">
        <v>0</v>
      </c>
      <c r="O14" s="307">
        <v>0</v>
      </c>
      <c r="P14" s="307">
        <v>0</v>
      </c>
      <c r="Q14" s="313">
        <v>0</v>
      </c>
      <c r="R14" s="393">
        <v>0</v>
      </c>
      <c r="S14" s="308">
        <v>0</v>
      </c>
      <c r="T14" s="308">
        <v>0</v>
      </c>
      <c r="U14" s="308">
        <v>0</v>
      </c>
      <c r="V14" s="308">
        <v>0</v>
      </c>
      <c r="W14" s="308">
        <v>0</v>
      </c>
      <c r="X14" s="308">
        <v>0</v>
      </c>
      <c r="Y14" s="308">
        <v>0</v>
      </c>
      <c r="Z14" s="308">
        <v>0</v>
      </c>
      <c r="AA14" s="308">
        <v>0</v>
      </c>
      <c r="AB14" s="394">
        <v>0</v>
      </c>
      <c r="AC14" s="393">
        <v>0</v>
      </c>
      <c r="AD14" s="308">
        <v>0</v>
      </c>
      <c r="AE14" s="308">
        <v>0</v>
      </c>
      <c r="AF14" s="308">
        <v>0</v>
      </c>
      <c r="AG14" s="308">
        <v>0</v>
      </c>
      <c r="AH14" s="308">
        <v>0</v>
      </c>
      <c r="AI14" s="308">
        <v>0</v>
      </c>
      <c r="AJ14" s="308">
        <v>0</v>
      </c>
      <c r="AK14" s="308">
        <v>0</v>
      </c>
      <c r="AL14" s="308">
        <v>0</v>
      </c>
      <c r="AM14" s="394">
        <v>0</v>
      </c>
    </row>
    <row r="15" spans="1:39" s="293" customFormat="1" ht="33.75" x14ac:dyDescent="0.35">
      <c r="A15" s="720"/>
      <c r="B15" s="723"/>
      <c r="C15" s="723"/>
      <c r="D15" s="727"/>
      <c r="E15" s="310" t="s">
        <v>42</v>
      </c>
      <c r="F15" s="311" t="s">
        <v>41</v>
      </c>
      <c r="G15" s="381">
        <v>0</v>
      </c>
      <c r="H15" s="307">
        <v>0</v>
      </c>
      <c r="I15" s="307">
        <v>0</v>
      </c>
      <c r="J15" s="307">
        <v>0</v>
      </c>
      <c r="K15" s="307">
        <v>0</v>
      </c>
      <c r="L15" s="307">
        <v>0</v>
      </c>
      <c r="M15" s="307">
        <v>0</v>
      </c>
      <c r="N15" s="307">
        <v>0</v>
      </c>
      <c r="O15" s="307">
        <v>0</v>
      </c>
      <c r="P15" s="307">
        <v>0</v>
      </c>
      <c r="Q15" s="313">
        <v>0</v>
      </c>
      <c r="R15" s="393">
        <v>0</v>
      </c>
      <c r="S15" s="308">
        <v>0</v>
      </c>
      <c r="T15" s="308">
        <v>0</v>
      </c>
      <c r="U15" s="308">
        <v>0</v>
      </c>
      <c r="V15" s="308">
        <v>0</v>
      </c>
      <c r="W15" s="308">
        <v>0</v>
      </c>
      <c r="X15" s="308">
        <v>0</v>
      </c>
      <c r="Y15" s="308">
        <v>0</v>
      </c>
      <c r="Z15" s="308">
        <v>0</v>
      </c>
      <c r="AA15" s="308">
        <v>0</v>
      </c>
      <c r="AB15" s="394">
        <v>0</v>
      </c>
      <c r="AC15" s="393">
        <v>0</v>
      </c>
      <c r="AD15" s="308">
        <v>0</v>
      </c>
      <c r="AE15" s="308">
        <v>0</v>
      </c>
      <c r="AF15" s="308">
        <v>0</v>
      </c>
      <c r="AG15" s="308">
        <v>0</v>
      </c>
      <c r="AH15" s="308">
        <v>0</v>
      </c>
      <c r="AI15" s="308">
        <v>0</v>
      </c>
      <c r="AJ15" s="308">
        <v>0</v>
      </c>
      <c r="AK15" s="308">
        <v>0</v>
      </c>
      <c r="AL15" s="308">
        <v>0</v>
      </c>
      <c r="AM15" s="394">
        <v>0</v>
      </c>
    </row>
    <row r="16" spans="1:39" s="293" customFormat="1" ht="56.25" x14ac:dyDescent="0.35">
      <c r="A16" s="720"/>
      <c r="B16" s="723"/>
      <c r="C16" s="723"/>
      <c r="D16" s="319" t="s">
        <v>43</v>
      </c>
      <c r="E16" s="320" t="s">
        <v>44</v>
      </c>
      <c r="F16" s="311" t="s">
        <v>45</v>
      </c>
      <c r="G16" s="382">
        <v>86.900861244019154</v>
      </c>
      <c r="H16" s="312">
        <v>86.900861244019154</v>
      </c>
      <c r="I16" s="312">
        <v>86.900861244019154</v>
      </c>
      <c r="J16" s="321">
        <v>173.80172248803831</v>
      </c>
      <c r="K16" s="321">
        <v>173.80172248803831</v>
      </c>
      <c r="L16" s="307">
        <v>0</v>
      </c>
      <c r="M16" s="312">
        <v>86.900861244019154</v>
      </c>
      <c r="N16" s="307">
        <v>0</v>
      </c>
      <c r="O16" s="307">
        <v>0</v>
      </c>
      <c r="P16" s="307">
        <v>0</v>
      </c>
      <c r="Q16" s="322">
        <v>86.900861244019154</v>
      </c>
      <c r="R16" s="393">
        <v>88.284769032258055</v>
      </c>
      <c r="S16" s="308">
        <v>88.284769032258055</v>
      </c>
      <c r="T16" s="308">
        <v>88.284769032258055</v>
      </c>
      <c r="U16" s="308">
        <v>176.56953806451611</v>
      </c>
      <c r="V16" s="308">
        <v>176.56953806451611</v>
      </c>
      <c r="W16" s="308">
        <v>0</v>
      </c>
      <c r="X16" s="308">
        <v>88.284769032258055</v>
      </c>
      <c r="Y16" s="308">
        <v>0</v>
      </c>
      <c r="Z16" s="308">
        <v>0</v>
      </c>
      <c r="AA16" s="308">
        <v>0</v>
      </c>
      <c r="AB16" s="394">
        <v>88.284769032258055</v>
      </c>
      <c r="AC16" s="393">
        <v>88.284769032258055</v>
      </c>
      <c r="AD16" s="308">
        <v>0</v>
      </c>
      <c r="AE16" s="308">
        <v>88.284769032258055</v>
      </c>
      <c r="AF16" s="308">
        <v>176.56953806451611</v>
      </c>
      <c r="AG16" s="308">
        <v>176.56953806451611</v>
      </c>
      <c r="AH16" s="308">
        <v>0</v>
      </c>
      <c r="AI16" s="308">
        <v>88.284769032258055</v>
      </c>
      <c r="AJ16" s="308">
        <v>0</v>
      </c>
      <c r="AK16" s="308">
        <v>0</v>
      </c>
      <c r="AL16" s="308">
        <v>0</v>
      </c>
      <c r="AM16" s="394">
        <v>88.284769032258055</v>
      </c>
    </row>
    <row r="17" spans="1:39" s="293" customFormat="1" ht="67.5" x14ac:dyDescent="0.35">
      <c r="A17" s="720"/>
      <c r="B17" s="723"/>
      <c r="C17" s="323" t="s">
        <v>46</v>
      </c>
      <c r="D17" s="323" t="s">
        <v>47</v>
      </c>
      <c r="E17" s="320" t="s">
        <v>48</v>
      </c>
      <c r="F17" s="311" t="s">
        <v>49</v>
      </c>
      <c r="G17" s="381">
        <v>0</v>
      </c>
      <c r="H17" s="307">
        <v>0</v>
      </c>
      <c r="I17" s="307">
        <v>0</v>
      </c>
      <c r="J17" s="307">
        <v>0</v>
      </c>
      <c r="K17" s="307">
        <v>0</v>
      </c>
      <c r="L17" s="307">
        <v>0</v>
      </c>
      <c r="M17" s="307">
        <v>0</v>
      </c>
      <c r="N17" s="312">
        <v>105000</v>
      </c>
      <c r="O17" s="307">
        <v>0</v>
      </c>
      <c r="P17" s="307">
        <v>0</v>
      </c>
      <c r="Q17" s="313">
        <v>0</v>
      </c>
      <c r="R17" s="393">
        <v>0</v>
      </c>
      <c r="S17" s="308">
        <v>0</v>
      </c>
      <c r="T17" s="308">
        <v>0</v>
      </c>
      <c r="U17" s="308">
        <v>0</v>
      </c>
      <c r="V17" s="308">
        <v>0</v>
      </c>
      <c r="W17" s="308">
        <v>0</v>
      </c>
      <c r="X17" s="308">
        <v>0</v>
      </c>
      <c r="Y17" s="308">
        <v>105000</v>
      </c>
      <c r="Z17" s="308">
        <v>0</v>
      </c>
      <c r="AA17" s="308">
        <v>0</v>
      </c>
      <c r="AB17" s="394">
        <v>0</v>
      </c>
      <c r="AC17" s="393">
        <v>0</v>
      </c>
      <c r="AD17" s="308">
        <v>0</v>
      </c>
      <c r="AE17" s="308">
        <v>0</v>
      </c>
      <c r="AF17" s="308">
        <v>0</v>
      </c>
      <c r="AG17" s="308">
        <v>0</v>
      </c>
      <c r="AH17" s="308">
        <v>0</v>
      </c>
      <c r="AI17" s="308">
        <v>0</v>
      </c>
      <c r="AJ17" s="308">
        <v>105000</v>
      </c>
      <c r="AK17" s="308">
        <v>0</v>
      </c>
      <c r="AL17" s="308">
        <v>0</v>
      </c>
      <c r="AM17" s="394">
        <v>0</v>
      </c>
    </row>
    <row r="18" spans="1:39" s="293" customFormat="1" ht="45.4" thickBot="1" x14ac:dyDescent="0.4">
      <c r="A18" s="721"/>
      <c r="B18" s="324" t="s">
        <v>50</v>
      </c>
      <c r="C18" s="324" t="s">
        <v>51</v>
      </c>
      <c r="D18" s="324" t="s">
        <v>52</v>
      </c>
      <c r="E18" s="325" t="s">
        <v>53</v>
      </c>
      <c r="F18" s="311" t="s">
        <v>54</v>
      </c>
      <c r="G18" s="383">
        <v>0</v>
      </c>
      <c r="H18" s="326">
        <v>0</v>
      </c>
      <c r="I18" s="326">
        <v>0</v>
      </c>
      <c r="J18" s="326">
        <v>0</v>
      </c>
      <c r="K18" s="326">
        <v>0</v>
      </c>
      <c r="L18" s="326">
        <v>0</v>
      </c>
      <c r="M18" s="326">
        <v>0</v>
      </c>
      <c r="N18" s="326">
        <v>0</v>
      </c>
      <c r="O18" s="326">
        <v>0</v>
      </c>
      <c r="P18" s="326">
        <v>0</v>
      </c>
      <c r="Q18" s="327">
        <v>0</v>
      </c>
      <c r="R18" s="393">
        <v>0</v>
      </c>
      <c r="S18" s="308">
        <v>0</v>
      </c>
      <c r="T18" s="308">
        <v>0</v>
      </c>
      <c r="U18" s="308">
        <v>0</v>
      </c>
      <c r="V18" s="308">
        <v>0</v>
      </c>
      <c r="W18" s="308">
        <v>0</v>
      </c>
      <c r="X18" s="308">
        <v>0</v>
      </c>
      <c r="Y18" s="308">
        <v>0</v>
      </c>
      <c r="Z18" s="308">
        <v>0</v>
      </c>
      <c r="AA18" s="308">
        <v>0</v>
      </c>
      <c r="AB18" s="394">
        <v>0</v>
      </c>
      <c r="AC18" s="393">
        <v>0</v>
      </c>
      <c r="AD18" s="308">
        <v>0</v>
      </c>
      <c r="AE18" s="308">
        <v>0</v>
      </c>
      <c r="AF18" s="308">
        <v>0</v>
      </c>
      <c r="AG18" s="308">
        <v>0</v>
      </c>
      <c r="AH18" s="308">
        <v>0</v>
      </c>
      <c r="AI18" s="308">
        <v>0</v>
      </c>
      <c r="AJ18" s="308">
        <v>0</v>
      </c>
      <c r="AK18" s="308">
        <v>0</v>
      </c>
      <c r="AL18" s="308">
        <v>0</v>
      </c>
      <c r="AM18" s="394">
        <v>0</v>
      </c>
    </row>
    <row r="19" spans="1:39" s="332" customFormat="1" ht="15.75" customHeight="1" thickBot="1" x14ac:dyDescent="0.4">
      <c r="A19" s="328"/>
      <c r="B19" s="329"/>
      <c r="C19" s="330"/>
      <c r="D19" s="331"/>
      <c r="E19" s="729" t="s">
        <v>17</v>
      </c>
      <c r="F19" s="730"/>
      <c r="G19" s="384">
        <f>SUM(G7:G17)</f>
        <v>812.80421452254768</v>
      </c>
      <c r="H19" s="384">
        <f t="shared" ref="H19:Q19" si="0">SUM(H7:H17)</f>
        <v>12396.498519780605</v>
      </c>
      <c r="I19" s="384">
        <f t="shared" si="0"/>
        <v>86.900861244019154</v>
      </c>
      <c r="J19" s="384">
        <f t="shared" si="0"/>
        <v>1768.8466663082631</v>
      </c>
      <c r="K19" s="384">
        <f t="shared" si="0"/>
        <v>2396.8017224880382</v>
      </c>
      <c r="L19" s="384">
        <f t="shared" si="0"/>
        <v>0</v>
      </c>
      <c r="M19" s="384">
        <f t="shared" si="0"/>
        <v>181854.85666234899</v>
      </c>
      <c r="N19" s="384">
        <f t="shared" si="0"/>
        <v>105002.014</v>
      </c>
      <c r="O19" s="384">
        <f t="shared" si="0"/>
        <v>181767.95580110495</v>
      </c>
      <c r="P19" s="384">
        <f t="shared" si="0"/>
        <v>9600</v>
      </c>
      <c r="Q19" s="384">
        <f t="shared" si="0"/>
        <v>86.900861244019154</v>
      </c>
      <c r="R19" s="384">
        <f t="shared" ref="R19:AC19" si="1">SUM(R7:R18)</f>
        <v>814.18812231078653</v>
      </c>
      <c r="S19" s="384">
        <f t="shared" si="1"/>
        <v>12397.882427568844</v>
      </c>
      <c r="T19" s="384">
        <f t="shared" si="1"/>
        <v>88.284769032258055</v>
      </c>
      <c r="U19" s="384">
        <f t="shared" si="1"/>
        <v>1771.6144818847408</v>
      </c>
      <c r="V19" s="384">
        <f t="shared" si="1"/>
        <v>2399.5695380645161</v>
      </c>
      <c r="W19" s="384">
        <f t="shared" si="1"/>
        <v>0</v>
      </c>
      <c r="X19" s="384">
        <f t="shared" si="1"/>
        <v>8225088.2847690322</v>
      </c>
      <c r="Y19" s="384">
        <f t="shared" si="1"/>
        <v>105002.014</v>
      </c>
      <c r="Z19" s="384">
        <f t="shared" si="1"/>
        <v>0</v>
      </c>
      <c r="AA19" s="384">
        <f t="shared" si="1"/>
        <v>9600</v>
      </c>
      <c r="AB19" s="384">
        <f t="shared" si="1"/>
        <v>88.284769032258055</v>
      </c>
      <c r="AC19" s="384">
        <f t="shared" si="1"/>
        <v>742.72607395774344</v>
      </c>
      <c r="AD19" s="384">
        <f t="shared" ref="AD19:AE19" si="2">SUM(AD7:AD18)</f>
        <v>0</v>
      </c>
      <c r="AE19" s="384">
        <f t="shared" si="2"/>
        <v>88.284769032258055</v>
      </c>
      <c r="AF19" s="384">
        <f>SUM(AF7:AF18)</f>
        <v>1771.6144818847408</v>
      </c>
      <c r="AG19" s="384">
        <f t="shared" ref="AG19" si="3">SUM(AG7:AG18)</f>
        <v>2399.5695380645161</v>
      </c>
      <c r="AH19" s="384">
        <f t="shared" ref="AH19" si="4">SUM(AH7:AH18)</f>
        <v>0</v>
      </c>
      <c r="AI19" s="384">
        <f t="shared" ref="AI19:AK19" si="5">SUM(AI7:AI18)</f>
        <v>8225088.2847690322</v>
      </c>
      <c r="AJ19" s="384">
        <f t="shared" si="5"/>
        <v>105002.014</v>
      </c>
      <c r="AK19" s="384">
        <f t="shared" si="5"/>
        <v>0</v>
      </c>
      <c r="AL19" s="384">
        <f t="shared" ref="AL19" si="6">SUM(AL7:AL18)</f>
        <v>9600</v>
      </c>
      <c r="AM19" s="384">
        <f t="shared" ref="AM19" si="7">SUM(AM7:AM18)</f>
        <v>88.284769032258055</v>
      </c>
    </row>
    <row r="20" spans="1:39" s="293" customFormat="1" ht="90" x14ac:dyDescent="0.35">
      <c r="A20" s="733" t="s">
        <v>55</v>
      </c>
      <c r="B20" s="736" t="s">
        <v>56</v>
      </c>
      <c r="C20" s="739" t="s">
        <v>57</v>
      </c>
      <c r="D20" s="333" t="s">
        <v>58</v>
      </c>
      <c r="E20" s="334" t="s">
        <v>59</v>
      </c>
      <c r="F20" s="341" t="s">
        <v>139</v>
      </c>
      <c r="G20" s="314">
        <v>3841.220681622036</v>
      </c>
      <c r="H20" s="335">
        <v>768.24413632440724</v>
      </c>
      <c r="I20" s="305">
        <v>1536.4882726488145</v>
      </c>
      <c r="J20" s="336">
        <v>2304.7324089732215</v>
      </c>
      <c r="K20" s="336">
        <v>2304.7324089732219</v>
      </c>
      <c r="L20" s="336">
        <v>2304.7324089732215</v>
      </c>
      <c r="M20" s="336">
        <v>2304.7324089732215</v>
      </c>
      <c r="N20" s="337">
        <v>3072.9765452976289</v>
      </c>
      <c r="O20" s="304">
        <v>0</v>
      </c>
      <c r="P20" s="335">
        <v>768.24413632440724</v>
      </c>
      <c r="Q20" s="338">
        <v>768.24413632440724</v>
      </c>
      <c r="R20" s="393">
        <v>3693.2718143335046</v>
      </c>
      <c r="S20" s="308">
        <v>738.65436286670092</v>
      </c>
      <c r="T20" s="308">
        <v>1477.3087257334021</v>
      </c>
      <c r="U20" s="308">
        <v>2215.9630886001028</v>
      </c>
      <c r="V20" s="308">
        <v>2215.9630886001028</v>
      </c>
      <c r="W20" s="308">
        <v>2215.9630886001028</v>
      </c>
      <c r="X20" s="308">
        <v>2215.9630886001028</v>
      </c>
      <c r="Y20" s="308">
        <v>2954.6174514668037</v>
      </c>
      <c r="Z20" s="308">
        <v>0</v>
      </c>
      <c r="AA20" s="308">
        <v>738.65436286670092</v>
      </c>
      <c r="AB20" s="394">
        <v>738.65436286670092</v>
      </c>
      <c r="AC20" s="393">
        <v>3447.227724563385</v>
      </c>
      <c r="AD20" s="308">
        <v>0</v>
      </c>
      <c r="AE20" s="308">
        <v>1378.8910898253539</v>
      </c>
      <c r="AF20" s="308">
        <v>2068.3366347380306</v>
      </c>
      <c r="AG20" s="308">
        <v>2068.3366347380311</v>
      </c>
      <c r="AH20" s="308">
        <v>2068.3366347380311</v>
      </c>
      <c r="AI20" s="308">
        <v>2068.3366347380311</v>
      </c>
      <c r="AJ20" s="308">
        <v>2757.7821796507078</v>
      </c>
      <c r="AK20" s="308">
        <v>0</v>
      </c>
      <c r="AL20" s="308">
        <v>689.44554491267695</v>
      </c>
      <c r="AM20" s="394">
        <v>689.44554491267695</v>
      </c>
    </row>
    <row r="21" spans="1:39" s="293" customFormat="1" ht="67.5" x14ac:dyDescent="0.35">
      <c r="A21" s="734"/>
      <c r="B21" s="737"/>
      <c r="C21" s="740"/>
      <c r="D21" s="339" t="s">
        <v>61</v>
      </c>
      <c r="E21" s="340" t="s">
        <v>62</v>
      </c>
      <c r="F21" s="341" t="s">
        <v>63</v>
      </c>
      <c r="G21" s="385">
        <v>2.4830000000000001</v>
      </c>
      <c r="H21" s="307">
        <v>0</v>
      </c>
      <c r="I21" s="342">
        <v>12.414999999999999</v>
      </c>
      <c r="J21" s="343">
        <v>2.4830000000000001</v>
      </c>
      <c r="K21" s="344">
        <v>49.66</v>
      </c>
      <c r="L21" s="343">
        <v>2.4830000000000001</v>
      </c>
      <c r="M21" s="317">
        <v>24.83</v>
      </c>
      <c r="N21" s="343">
        <v>2.4830000000000001</v>
      </c>
      <c r="O21" s="307">
        <v>0</v>
      </c>
      <c r="P21" s="312">
        <v>111.73499999999999</v>
      </c>
      <c r="Q21" s="322">
        <v>111.73499999999999</v>
      </c>
      <c r="R21" s="393">
        <v>2.4830000000000001</v>
      </c>
      <c r="S21" s="308">
        <v>0</v>
      </c>
      <c r="T21" s="308">
        <v>12.414999999999999</v>
      </c>
      <c r="U21" s="308">
        <v>2.4830000000000001</v>
      </c>
      <c r="V21" s="308">
        <v>49.66</v>
      </c>
      <c r="W21" s="308">
        <v>2.4830000000000001</v>
      </c>
      <c r="X21" s="308">
        <v>24.83</v>
      </c>
      <c r="Y21" s="308">
        <v>2.4830000000000001</v>
      </c>
      <c r="Z21" s="308">
        <v>0</v>
      </c>
      <c r="AA21" s="308">
        <v>111.73499999999999</v>
      </c>
      <c r="AB21" s="394">
        <v>111.73499999999999</v>
      </c>
      <c r="AC21" s="393">
        <v>2.4830000000000001</v>
      </c>
      <c r="AD21" s="308">
        <v>0</v>
      </c>
      <c r="AE21" s="308">
        <v>12.414999999999999</v>
      </c>
      <c r="AF21" s="308">
        <v>2.4830000000000001</v>
      </c>
      <c r="AG21" s="308">
        <v>49.66</v>
      </c>
      <c r="AH21" s="308">
        <v>2.4830000000000001</v>
      </c>
      <c r="AI21" s="308">
        <v>24.83</v>
      </c>
      <c r="AJ21" s="308">
        <v>2.4830000000000001</v>
      </c>
      <c r="AK21" s="308">
        <v>0</v>
      </c>
      <c r="AL21" s="308">
        <v>111.73499999999999</v>
      </c>
      <c r="AM21" s="394">
        <v>111.73499999999999</v>
      </c>
    </row>
    <row r="22" spans="1:39" s="293" customFormat="1" ht="33.75" x14ac:dyDescent="0.35">
      <c r="A22" s="734"/>
      <c r="B22" s="738"/>
      <c r="C22" s="741"/>
      <c r="D22" s="345" t="s">
        <v>64</v>
      </c>
      <c r="E22" s="340" t="s">
        <v>65</v>
      </c>
      <c r="F22" s="341" t="s">
        <v>66</v>
      </c>
      <c r="G22" s="381">
        <v>0</v>
      </c>
      <c r="H22" s="344">
        <v>19953.156611001967</v>
      </c>
      <c r="I22" s="307">
        <v>0</v>
      </c>
      <c r="J22" s="317">
        <v>29929.734916502952</v>
      </c>
      <c r="K22" s="317">
        <v>29929.734916502952</v>
      </c>
      <c r="L22" s="307">
        <v>0</v>
      </c>
      <c r="M22" s="307">
        <v>0</v>
      </c>
      <c r="N22" s="307">
        <v>0</v>
      </c>
      <c r="O22" s="307">
        <v>0</v>
      </c>
      <c r="P22" s="307">
        <v>0</v>
      </c>
      <c r="Q22" s="313">
        <v>0</v>
      </c>
      <c r="R22" s="393">
        <v>0</v>
      </c>
      <c r="S22" s="308">
        <v>19953.156611001967</v>
      </c>
      <c r="T22" s="308">
        <v>0</v>
      </c>
      <c r="U22" s="308">
        <v>29929.734916502952</v>
      </c>
      <c r="V22" s="308">
        <v>29929.734916502952</v>
      </c>
      <c r="W22" s="308">
        <v>0</v>
      </c>
      <c r="X22" s="308">
        <v>0</v>
      </c>
      <c r="Y22" s="308">
        <v>0</v>
      </c>
      <c r="Z22" s="308">
        <v>0</v>
      </c>
      <c r="AA22" s="308">
        <v>0</v>
      </c>
      <c r="AB22" s="394">
        <v>0</v>
      </c>
      <c r="AC22" s="393">
        <v>0</v>
      </c>
      <c r="AD22" s="308">
        <v>0</v>
      </c>
      <c r="AE22" s="308">
        <v>0</v>
      </c>
      <c r="AF22" s="308">
        <v>25777.047499999993</v>
      </c>
      <c r="AG22" s="308">
        <v>25777.047499999997</v>
      </c>
      <c r="AH22" s="308">
        <v>0</v>
      </c>
      <c r="AI22" s="308">
        <v>0</v>
      </c>
      <c r="AJ22" s="308">
        <v>0</v>
      </c>
      <c r="AK22" s="308">
        <v>0</v>
      </c>
      <c r="AL22" s="308">
        <v>0</v>
      </c>
      <c r="AM22" s="394">
        <v>0</v>
      </c>
    </row>
    <row r="23" spans="1:39" s="293" customFormat="1" ht="67.5" x14ac:dyDescent="0.35">
      <c r="A23" s="734"/>
      <c r="B23" s="736" t="s">
        <v>67</v>
      </c>
      <c r="C23" s="346" t="s">
        <v>68</v>
      </c>
      <c r="D23" s="347" t="s">
        <v>69</v>
      </c>
      <c r="E23" s="340" t="s">
        <v>70</v>
      </c>
      <c r="F23" s="341" t="s">
        <v>71</v>
      </c>
      <c r="G23" s="385">
        <v>9292.3610218698577</v>
      </c>
      <c r="H23" s="343">
        <v>9292.3610218698577</v>
      </c>
      <c r="I23" s="343">
        <v>9292.3610218698577</v>
      </c>
      <c r="J23" s="343">
        <v>9292.3610218698577</v>
      </c>
      <c r="K23" s="342">
        <v>7433.8888174958856</v>
      </c>
      <c r="L23" s="307">
        <v>0</v>
      </c>
      <c r="M23" s="307">
        <v>0</v>
      </c>
      <c r="N23" s="307">
        <v>0</v>
      </c>
      <c r="O23" s="312">
        <v>1858.4722043739714</v>
      </c>
      <c r="P23" s="342">
        <v>7433.8888174958865</v>
      </c>
      <c r="Q23" s="322">
        <v>1858.4722043739714</v>
      </c>
      <c r="R23" s="393">
        <v>9292.3610218698577</v>
      </c>
      <c r="S23" s="308">
        <v>9292.3610218698577</v>
      </c>
      <c r="T23" s="308">
        <v>9292.3610218698559</v>
      </c>
      <c r="U23" s="308">
        <v>9292.3610218698577</v>
      </c>
      <c r="V23" s="308">
        <v>7433.8888174958856</v>
      </c>
      <c r="W23" s="308">
        <v>0</v>
      </c>
      <c r="X23" s="308">
        <v>0</v>
      </c>
      <c r="Y23" s="308">
        <v>0</v>
      </c>
      <c r="Z23" s="308">
        <v>0</v>
      </c>
      <c r="AA23" s="308">
        <v>7433.8888174958865</v>
      </c>
      <c r="AB23" s="394">
        <v>1858.4722043739714</v>
      </c>
      <c r="AC23" s="393">
        <v>9292.3610218698559</v>
      </c>
      <c r="AD23" s="308">
        <v>0</v>
      </c>
      <c r="AE23" s="308">
        <v>9292.3610218698577</v>
      </c>
      <c r="AF23" s="308">
        <v>9292.3610218698577</v>
      </c>
      <c r="AG23" s="308">
        <v>7433.8888174958856</v>
      </c>
      <c r="AH23" s="308">
        <v>0</v>
      </c>
      <c r="AI23" s="308">
        <v>0</v>
      </c>
      <c r="AJ23" s="308">
        <v>0</v>
      </c>
      <c r="AK23" s="308">
        <v>0</v>
      </c>
      <c r="AL23" s="308">
        <v>7433.8888174958865</v>
      </c>
      <c r="AM23" s="394">
        <v>1858.4722043739714</v>
      </c>
    </row>
    <row r="24" spans="1:39" s="293" customFormat="1" ht="67.5" x14ac:dyDescent="0.35">
      <c r="A24" s="734"/>
      <c r="B24" s="737"/>
      <c r="C24" s="348" t="s">
        <v>72</v>
      </c>
      <c r="D24" s="339" t="s">
        <v>73</v>
      </c>
      <c r="E24" s="340" t="s">
        <v>74</v>
      </c>
      <c r="F24" s="341" t="s">
        <v>75</v>
      </c>
      <c r="G24" s="385">
        <v>28.68732612843278</v>
      </c>
      <c r="H24" s="317">
        <v>17.212395677059668</v>
      </c>
      <c r="I24" s="317">
        <v>17.212395677059668</v>
      </c>
      <c r="J24" s="342">
        <v>22.949860902746224</v>
      </c>
      <c r="K24" s="307">
        <v>0</v>
      </c>
      <c r="L24" s="312">
        <v>5.7374652256865559</v>
      </c>
      <c r="M24" s="343">
        <v>28.687326128432783</v>
      </c>
      <c r="N24" s="343">
        <v>28.68732612843278</v>
      </c>
      <c r="O24" s="312">
        <v>5.7374652256865559</v>
      </c>
      <c r="P24" s="342">
        <v>22.949860902746224</v>
      </c>
      <c r="Q24" s="349">
        <v>11.474930451373112</v>
      </c>
      <c r="R24" s="393">
        <v>27.720590444868911</v>
      </c>
      <c r="S24" s="308">
        <v>16.632354266921347</v>
      </c>
      <c r="T24" s="308">
        <v>16.632354266921347</v>
      </c>
      <c r="U24" s="308">
        <v>22.176472355895129</v>
      </c>
      <c r="V24" s="308">
        <v>0</v>
      </c>
      <c r="W24" s="308">
        <v>5.5441180889737822</v>
      </c>
      <c r="X24" s="308">
        <v>27.720590444868908</v>
      </c>
      <c r="Y24" s="308">
        <v>27.720590444868911</v>
      </c>
      <c r="Z24" s="308">
        <v>0</v>
      </c>
      <c r="AA24" s="308">
        <v>22.176472355895129</v>
      </c>
      <c r="AB24" s="394">
        <v>11.088236177947564</v>
      </c>
      <c r="AC24" s="393">
        <v>26.8812508068531</v>
      </c>
      <c r="AD24" s="308">
        <v>0</v>
      </c>
      <c r="AE24" s="308">
        <v>16.128750484111862</v>
      </c>
      <c r="AF24" s="308">
        <v>21.505000645482479</v>
      </c>
      <c r="AG24" s="308">
        <v>0</v>
      </c>
      <c r="AH24" s="308">
        <v>5.3762501613706197</v>
      </c>
      <c r="AI24" s="308">
        <v>26.8812508068531</v>
      </c>
      <c r="AJ24" s="308">
        <v>26.8812508068531</v>
      </c>
      <c r="AK24" s="308">
        <v>0</v>
      </c>
      <c r="AL24" s="308">
        <v>21.505000645482479</v>
      </c>
      <c r="AM24" s="394">
        <v>10.752500322741239</v>
      </c>
    </row>
    <row r="25" spans="1:39" s="293" customFormat="1" ht="67.5" x14ac:dyDescent="0.35">
      <c r="A25" s="734"/>
      <c r="B25" s="736" t="s">
        <v>76</v>
      </c>
      <c r="C25" s="743" t="s">
        <v>77</v>
      </c>
      <c r="D25" s="345" t="s">
        <v>78</v>
      </c>
      <c r="E25" s="340" t="s">
        <v>79</v>
      </c>
      <c r="F25" s="341" t="s">
        <v>80</v>
      </c>
      <c r="G25" s="382">
        <v>20.50636560476832</v>
      </c>
      <c r="H25" s="307">
        <v>0</v>
      </c>
      <c r="I25" s="312">
        <v>20.50636560476832</v>
      </c>
      <c r="J25" s="344">
        <v>265.80613667136572</v>
      </c>
      <c r="K25" s="312">
        <v>132.90306833568286</v>
      </c>
      <c r="L25" s="307">
        <v>0</v>
      </c>
      <c r="M25" s="307">
        <v>0</v>
      </c>
      <c r="N25" s="307">
        <v>0</v>
      </c>
      <c r="O25" s="307">
        <v>0</v>
      </c>
      <c r="P25" s="312">
        <v>20.50636560476832</v>
      </c>
      <c r="Q25" s="322">
        <v>20.50636560476832</v>
      </c>
      <c r="R25" s="393">
        <v>20.50636560476832</v>
      </c>
      <c r="S25" s="308">
        <v>0</v>
      </c>
      <c r="T25" s="308">
        <v>20.50636560476832</v>
      </c>
      <c r="U25" s="308">
        <v>265.80613667136572</v>
      </c>
      <c r="V25" s="308">
        <v>132.90306833568286</v>
      </c>
      <c r="W25" s="308">
        <v>0</v>
      </c>
      <c r="X25" s="308">
        <v>0</v>
      </c>
      <c r="Y25" s="308">
        <v>0</v>
      </c>
      <c r="Z25" s="308">
        <v>0</v>
      </c>
      <c r="AA25" s="308">
        <v>20.50636560476832</v>
      </c>
      <c r="AB25" s="394">
        <v>20.50636560476832</v>
      </c>
      <c r="AC25" s="393">
        <v>20.50636560476832</v>
      </c>
      <c r="AD25" s="308">
        <v>0</v>
      </c>
      <c r="AE25" s="308">
        <v>16.202531645569621</v>
      </c>
      <c r="AF25" s="308">
        <v>265.80613667136572</v>
      </c>
      <c r="AG25" s="308">
        <v>132.90306833568286</v>
      </c>
      <c r="AH25" s="308">
        <v>0</v>
      </c>
      <c r="AI25" s="308">
        <v>0</v>
      </c>
      <c r="AJ25" s="308">
        <v>0</v>
      </c>
      <c r="AK25" s="308">
        <v>0</v>
      </c>
      <c r="AL25" s="308">
        <v>20.50636560476832</v>
      </c>
      <c r="AM25" s="394">
        <v>20.50636560476832</v>
      </c>
    </row>
    <row r="26" spans="1:39" s="293" customFormat="1" ht="45" x14ac:dyDescent="0.35">
      <c r="A26" s="734"/>
      <c r="B26" s="737"/>
      <c r="C26" s="740"/>
      <c r="D26" s="736" t="s">
        <v>81</v>
      </c>
      <c r="E26" s="340" t="s">
        <v>82</v>
      </c>
      <c r="F26" s="341" t="s">
        <v>83</v>
      </c>
      <c r="G26" s="386">
        <v>33735.779624582487</v>
      </c>
      <c r="H26" s="344">
        <v>22490.519749721661</v>
      </c>
      <c r="I26" s="317">
        <v>33735.779624582494</v>
      </c>
      <c r="J26" s="317">
        <v>33735.779624582494</v>
      </c>
      <c r="K26" s="312">
        <v>33735.779624582494</v>
      </c>
      <c r="L26" s="307">
        <v>0</v>
      </c>
      <c r="M26" s="307">
        <v>0</v>
      </c>
      <c r="N26" s="344">
        <v>22490.519749721661</v>
      </c>
      <c r="O26" s="307">
        <v>0</v>
      </c>
      <c r="P26" s="307">
        <v>0</v>
      </c>
      <c r="Q26" s="313">
        <v>0</v>
      </c>
      <c r="R26" s="393">
        <v>33735.782828210795</v>
      </c>
      <c r="S26" s="308">
        <v>22490.521885473863</v>
      </c>
      <c r="T26" s="308">
        <v>33735.782828210795</v>
      </c>
      <c r="U26" s="308">
        <v>33735.782828210795</v>
      </c>
      <c r="V26" s="308">
        <v>11245.260942736932</v>
      </c>
      <c r="W26" s="308">
        <v>0</v>
      </c>
      <c r="X26" s="308">
        <v>0</v>
      </c>
      <c r="Y26" s="308">
        <v>22490.521885473863</v>
      </c>
      <c r="Z26" s="308">
        <v>0</v>
      </c>
      <c r="AA26" s="308">
        <v>0</v>
      </c>
      <c r="AB26" s="394">
        <v>0</v>
      </c>
      <c r="AC26" s="393">
        <v>32777.446310538347</v>
      </c>
      <c r="AD26" s="308">
        <v>0</v>
      </c>
      <c r="AE26" s="308">
        <v>32777.446310538347</v>
      </c>
      <c r="AF26" s="308">
        <v>32777.446310538347</v>
      </c>
      <c r="AG26" s="308">
        <v>10925.815436846116</v>
      </c>
      <c r="AH26" s="308">
        <v>0</v>
      </c>
      <c r="AI26" s="308">
        <v>0</v>
      </c>
      <c r="AJ26" s="308">
        <v>21851.630873692233</v>
      </c>
      <c r="AK26" s="308">
        <v>0</v>
      </c>
      <c r="AL26" s="308">
        <v>0</v>
      </c>
      <c r="AM26" s="394">
        <v>0</v>
      </c>
    </row>
    <row r="27" spans="1:39" s="293" customFormat="1" ht="33.75" x14ac:dyDescent="0.35">
      <c r="A27" s="734"/>
      <c r="B27" s="737"/>
      <c r="C27" s="740"/>
      <c r="D27" s="737"/>
      <c r="E27" s="340" t="s">
        <v>84</v>
      </c>
      <c r="F27" s="341" t="s">
        <v>85</v>
      </c>
      <c r="G27" s="386">
        <v>0</v>
      </c>
      <c r="H27" s="342">
        <v>0</v>
      </c>
      <c r="I27" s="317">
        <v>0</v>
      </c>
      <c r="J27" s="317">
        <v>0</v>
      </c>
      <c r="K27" s="342">
        <v>0</v>
      </c>
      <c r="L27" s="307">
        <v>0</v>
      </c>
      <c r="M27" s="307">
        <v>0</v>
      </c>
      <c r="N27" s="307">
        <v>0</v>
      </c>
      <c r="O27" s="307">
        <v>0</v>
      </c>
      <c r="P27" s="344">
        <v>0</v>
      </c>
      <c r="Q27" s="322">
        <v>0</v>
      </c>
      <c r="R27" s="393">
        <v>0</v>
      </c>
      <c r="S27" s="308">
        <v>0</v>
      </c>
      <c r="T27" s="308">
        <v>0</v>
      </c>
      <c r="U27" s="308">
        <v>0</v>
      </c>
      <c r="V27" s="308">
        <v>0</v>
      </c>
      <c r="W27" s="308">
        <v>0</v>
      </c>
      <c r="X27" s="308">
        <v>0</v>
      </c>
      <c r="Y27" s="308">
        <v>0</v>
      </c>
      <c r="Z27" s="308">
        <v>0</v>
      </c>
      <c r="AA27" s="308">
        <v>0</v>
      </c>
      <c r="AB27" s="394">
        <v>0</v>
      </c>
      <c r="AC27" s="393">
        <v>15.600000000000001</v>
      </c>
      <c r="AD27" s="308">
        <v>20.800000000000004</v>
      </c>
      <c r="AE27" s="308">
        <v>20.800000000000008</v>
      </c>
      <c r="AF27" s="308">
        <v>15.6</v>
      </c>
      <c r="AG27" s="308">
        <v>20.800000000000004</v>
      </c>
      <c r="AH27" s="308">
        <v>0</v>
      </c>
      <c r="AI27" s="308">
        <v>0</v>
      </c>
      <c r="AJ27" s="308">
        <v>0</v>
      </c>
      <c r="AK27" s="308">
        <v>0</v>
      </c>
      <c r="AL27" s="308">
        <v>10.4</v>
      </c>
      <c r="AM27" s="394">
        <v>5.2000000000000011</v>
      </c>
    </row>
    <row r="28" spans="1:39" s="293" customFormat="1" ht="22.5" x14ac:dyDescent="0.35">
      <c r="A28" s="734"/>
      <c r="B28" s="737"/>
      <c r="C28" s="740"/>
      <c r="D28" s="737"/>
      <c r="E28" s="340" t="s">
        <v>86</v>
      </c>
      <c r="F28" s="341" t="s">
        <v>87</v>
      </c>
      <c r="G28" s="386">
        <v>44.041973825435164</v>
      </c>
      <c r="H28" s="342">
        <v>58.722631767246888</v>
      </c>
      <c r="I28" s="312">
        <v>14.68065794181172</v>
      </c>
      <c r="J28" s="317">
        <v>44.041973825435164</v>
      </c>
      <c r="K28" s="317">
        <v>44.041973825435171</v>
      </c>
      <c r="L28" s="312">
        <v>14.680657941811722</v>
      </c>
      <c r="M28" s="307">
        <v>0</v>
      </c>
      <c r="N28" s="317">
        <v>44.041973825435164</v>
      </c>
      <c r="O28" s="307">
        <v>0</v>
      </c>
      <c r="P28" s="307">
        <v>0</v>
      </c>
      <c r="Q28" s="313">
        <v>0</v>
      </c>
      <c r="R28" s="393">
        <v>44.041973825435164</v>
      </c>
      <c r="S28" s="308">
        <v>58.722631767246888</v>
      </c>
      <c r="T28" s="308">
        <v>14.68065794181172</v>
      </c>
      <c r="U28" s="308">
        <v>44.041973825435164</v>
      </c>
      <c r="V28" s="308">
        <v>44.041973825435171</v>
      </c>
      <c r="W28" s="308">
        <v>14.680657941811722</v>
      </c>
      <c r="X28" s="308">
        <v>0</v>
      </c>
      <c r="Y28" s="308">
        <v>44.041973825435164</v>
      </c>
      <c r="Z28" s="308">
        <v>0</v>
      </c>
      <c r="AA28" s="308">
        <v>0</v>
      </c>
      <c r="AB28" s="394">
        <v>0</v>
      </c>
      <c r="AC28" s="393">
        <v>45.271732961639557</v>
      </c>
      <c r="AD28" s="308">
        <v>0</v>
      </c>
      <c r="AE28" s="308">
        <v>15.090577653879853</v>
      </c>
      <c r="AF28" s="308">
        <v>45.271732961639557</v>
      </c>
      <c r="AG28" s="308">
        <v>45.271732961639565</v>
      </c>
      <c r="AH28" s="308">
        <v>15.090577653879855</v>
      </c>
      <c r="AI28" s="308">
        <v>0</v>
      </c>
      <c r="AJ28" s="308">
        <v>45.271732961639557</v>
      </c>
      <c r="AK28" s="308">
        <v>0</v>
      </c>
      <c r="AL28" s="308">
        <v>0</v>
      </c>
      <c r="AM28" s="394">
        <v>0</v>
      </c>
    </row>
    <row r="29" spans="1:39" s="293" customFormat="1" ht="22.5" x14ac:dyDescent="0.35">
      <c r="A29" s="734"/>
      <c r="B29" s="737"/>
      <c r="C29" s="740"/>
      <c r="D29" s="738"/>
      <c r="E29" s="340" t="s">
        <v>88</v>
      </c>
      <c r="F29" s="341" t="s">
        <v>89</v>
      </c>
      <c r="G29" s="387">
        <v>8.6774749639431885</v>
      </c>
      <c r="H29" s="312">
        <v>2.1693687409857971</v>
      </c>
      <c r="I29" s="307">
        <v>0</v>
      </c>
      <c r="J29" s="312">
        <v>2.1693687409857971</v>
      </c>
      <c r="K29" s="344">
        <v>4.3387374819715943</v>
      </c>
      <c r="L29" s="344">
        <v>4.3387374819715943</v>
      </c>
      <c r="M29" s="307">
        <v>0</v>
      </c>
      <c r="N29" s="344">
        <v>4.3387374819715943</v>
      </c>
      <c r="O29" s="307">
        <v>0</v>
      </c>
      <c r="P29" s="307">
        <v>0</v>
      </c>
      <c r="Q29" s="313">
        <v>0</v>
      </c>
      <c r="R29" s="393">
        <v>8.6427012051530667</v>
      </c>
      <c r="S29" s="308">
        <v>2.1606753012882667</v>
      </c>
      <c r="T29" s="308">
        <v>0</v>
      </c>
      <c r="U29" s="308">
        <v>2.1606753012882667</v>
      </c>
      <c r="V29" s="308">
        <v>4.3213506025765334</v>
      </c>
      <c r="W29" s="308">
        <v>4.3213506025765334</v>
      </c>
      <c r="X29" s="308">
        <v>0</v>
      </c>
      <c r="Y29" s="308">
        <v>4.3213506025765334</v>
      </c>
      <c r="Z29" s="308">
        <v>0</v>
      </c>
      <c r="AA29" s="308">
        <v>0</v>
      </c>
      <c r="AB29" s="394">
        <v>0</v>
      </c>
      <c r="AC29" s="393">
        <v>8.0707987995270862</v>
      </c>
      <c r="AD29" s="308">
        <v>0</v>
      </c>
      <c r="AE29" s="308">
        <v>0</v>
      </c>
      <c r="AF29" s="308">
        <v>2.0176996998817716</v>
      </c>
      <c r="AG29" s="308">
        <v>4.0353993997635431</v>
      </c>
      <c r="AH29" s="308">
        <v>4.0353993997635431</v>
      </c>
      <c r="AI29" s="308">
        <v>0</v>
      </c>
      <c r="AJ29" s="308">
        <v>4.0353993997635431</v>
      </c>
      <c r="AK29" s="308">
        <v>0</v>
      </c>
      <c r="AL29" s="308">
        <v>0</v>
      </c>
      <c r="AM29" s="394">
        <v>0</v>
      </c>
    </row>
    <row r="30" spans="1:39" s="293" customFormat="1" ht="45" x14ac:dyDescent="0.35">
      <c r="A30" s="734"/>
      <c r="B30" s="737"/>
      <c r="C30" s="346" t="s">
        <v>90</v>
      </c>
      <c r="D30" s="339" t="s">
        <v>91</v>
      </c>
      <c r="E30" s="340" t="s">
        <v>92</v>
      </c>
      <c r="F30" s="341" t="s">
        <v>93</v>
      </c>
      <c r="G30" s="388">
        <v>4.16</v>
      </c>
      <c r="H30" s="317">
        <v>9.36</v>
      </c>
      <c r="I30" s="317">
        <v>9.36</v>
      </c>
      <c r="J30" s="344">
        <v>4.160000000000001</v>
      </c>
      <c r="K30" s="312">
        <v>4.160000000000001</v>
      </c>
      <c r="L30" s="307">
        <v>0</v>
      </c>
      <c r="M30" s="307">
        <v>0</v>
      </c>
      <c r="N30" s="307">
        <v>0</v>
      </c>
      <c r="O30" s="307">
        <v>0</v>
      </c>
      <c r="P30" s="312">
        <v>1.04</v>
      </c>
      <c r="Q30" s="322">
        <v>1.0400000000000003</v>
      </c>
      <c r="R30" s="395">
        <v>10.4</v>
      </c>
      <c r="S30" s="350">
        <v>15.6</v>
      </c>
      <c r="T30" s="350">
        <v>15.6</v>
      </c>
      <c r="U30" s="350">
        <v>10.400000000000002</v>
      </c>
      <c r="V30" s="350">
        <v>5.2000000000000011</v>
      </c>
      <c r="W30" s="308">
        <v>0</v>
      </c>
      <c r="X30" s="308">
        <v>0</v>
      </c>
      <c r="Y30" s="308">
        <v>0</v>
      </c>
      <c r="Z30" s="308">
        <v>0</v>
      </c>
      <c r="AA30" s="350">
        <v>5.2</v>
      </c>
      <c r="AB30" s="396">
        <v>5.2</v>
      </c>
      <c r="AC30" s="393">
        <v>10.4</v>
      </c>
      <c r="AD30" s="308">
        <v>0</v>
      </c>
      <c r="AE30" s="308">
        <v>15.6</v>
      </c>
      <c r="AF30" s="308">
        <v>10.400000000000002</v>
      </c>
      <c r="AG30" s="308">
        <v>10.400000000000002</v>
      </c>
      <c r="AH30" s="308">
        <v>0</v>
      </c>
      <c r="AI30" s="308">
        <v>0</v>
      </c>
      <c r="AJ30" s="308">
        <v>0</v>
      </c>
      <c r="AK30" s="308">
        <v>0</v>
      </c>
      <c r="AL30" s="308">
        <v>5.2</v>
      </c>
      <c r="AM30" s="394">
        <v>5.2</v>
      </c>
    </row>
    <row r="31" spans="1:39" s="293" customFormat="1" ht="56.25" x14ac:dyDescent="0.35">
      <c r="A31" s="734"/>
      <c r="B31" s="737"/>
      <c r="C31" s="346" t="s">
        <v>94</v>
      </c>
      <c r="D31" s="339" t="s">
        <v>95</v>
      </c>
      <c r="E31" s="340" t="s">
        <v>96</v>
      </c>
      <c r="F31" s="341" t="s">
        <v>97</v>
      </c>
      <c r="G31" s="385">
        <v>4206.2193126022903</v>
      </c>
      <c r="H31" s="312">
        <v>841.24386252045815</v>
      </c>
      <c r="I31" s="317">
        <v>2523.7315875613745</v>
      </c>
      <c r="J31" s="317">
        <v>2523.7315875613745</v>
      </c>
      <c r="K31" s="344">
        <v>1682.4877250409163</v>
      </c>
      <c r="L31" s="307">
        <v>0</v>
      </c>
      <c r="M31" s="312">
        <v>841.24386252045815</v>
      </c>
      <c r="N31" s="342">
        <v>3364.9754500818326</v>
      </c>
      <c r="O31" s="307">
        <v>0</v>
      </c>
      <c r="P31" s="317">
        <v>2523.7315875613745</v>
      </c>
      <c r="Q31" s="322">
        <v>841.24386252045815</v>
      </c>
      <c r="R31" s="393">
        <v>4034.6943491172365</v>
      </c>
      <c r="S31" s="308">
        <v>806.93886982344725</v>
      </c>
      <c r="T31" s="308">
        <v>2420.816609470342</v>
      </c>
      <c r="U31" s="308">
        <v>2420.8166094703415</v>
      </c>
      <c r="V31" s="308">
        <v>1613.8777396468943</v>
      </c>
      <c r="W31" s="308">
        <v>0</v>
      </c>
      <c r="X31" s="308">
        <v>806.93886982344736</v>
      </c>
      <c r="Y31" s="308">
        <v>3227.755479293789</v>
      </c>
      <c r="Z31" s="308">
        <v>0</v>
      </c>
      <c r="AA31" s="308">
        <v>2420.816609470342</v>
      </c>
      <c r="AB31" s="394">
        <v>806.93886982344713</v>
      </c>
      <c r="AC31" s="393">
        <v>3781.5576294092707</v>
      </c>
      <c r="AD31" s="308">
        <v>0</v>
      </c>
      <c r="AE31" s="308">
        <v>2268.9345776455625</v>
      </c>
      <c r="AF31" s="308">
        <v>2268.934577645563</v>
      </c>
      <c r="AG31" s="308">
        <v>1512.6230517637084</v>
      </c>
      <c r="AH31" s="308">
        <v>0</v>
      </c>
      <c r="AI31" s="308">
        <v>756.31152588185421</v>
      </c>
      <c r="AJ31" s="308">
        <v>3025.2461035274168</v>
      </c>
      <c r="AK31" s="308">
        <v>0</v>
      </c>
      <c r="AL31" s="308">
        <v>2268.9345776455625</v>
      </c>
      <c r="AM31" s="394">
        <v>756.31152588185421</v>
      </c>
    </row>
    <row r="32" spans="1:39" s="293" customFormat="1" ht="45" x14ac:dyDescent="0.35">
      <c r="A32" s="734"/>
      <c r="B32" s="737"/>
      <c r="C32" s="351" t="s">
        <v>98</v>
      </c>
      <c r="D32" s="345" t="s">
        <v>99</v>
      </c>
      <c r="E32" s="340" t="s">
        <v>100</v>
      </c>
      <c r="F32" s="341" t="s">
        <v>101</v>
      </c>
      <c r="G32" s="381">
        <v>0</v>
      </c>
      <c r="H32" s="307">
        <v>0</v>
      </c>
      <c r="I32" s="307">
        <v>0</v>
      </c>
      <c r="J32" s="307">
        <v>0</v>
      </c>
      <c r="K32" s="307">
        <v>0</v>
      </c>
      <c r="L32" s="343">
        <v>23.089999999999996</v>
      </c>
      <c r="M32" s="307">
        <v>0</v>
      </c>
      <c r="N32" s="343">
        <v>23.089999999999996</v>
      </c>
      <c r="O32" s="307">
        <v>0</v>
      </c>
      <c r="P32" s="307">
        <v>0</v>
      </c>
      <c r="Q32" s="313">
        <v>0</v>
      </c>
      <c r="R32" s="393">
        <v>0</v>
      </c>
      <c r="S32" s="308">
        <v>0</v>
      </c>
      <c r="T32" s="308">
        <v>0</v>
      </c>
      <c r="U32" s="308">
        <v>0</v>
      </c>
      <c r="V32" s="308">
        <v>0</v>
      </c>
      <c r="W32" s="308">
        <v>23.089999999999996</v>
      </c>
      <c r="X32" s="308">
        <v>0</v>
      </c>
      <c r="Y32" s="308">
        <v>23.089999999999996</v>
      </c>
      <c r="Z32" s="308">
        <v>0</v>
      </c>
      <c r="AA32" s="308">
        <v>0</v>
      </c>
      <c r="AB32" s="394">
        <v>0</v>
      </c>
      <c r="AC32" s="393">
        <v>0</v>
      </c>
      <c r="AD32" s="308">
        <v>0</v>
      </c>
      <c r="AE32" s="308">
        <v>0</v>
      </c>
      <c r="AF32" s="308">
        <v>0</v>
      </c>
      <c r="AG32" s="308">
        <v>0</v>
      </c>
      <c r="AH32" s="308">
        <v>23.089999999999996</v>
      </c>
      <c r="AI32" s="308">
        <v>0</v>
      </c>
      <c r="AJ32" s="308">
        <v>23.089999999999996</v>
      </c>
      <c r="AK32" s="308">
        <v>0</v>
      </c>
      <c r="AL32" s="308">
        <v>0</v>
      </c>
      <c r="AM32" s="394">
        <v>0</v>
      </c>
    </row>
    <row r="33" spans="1:40" s="293" customFormat="1" ht="90" x14ac:dyDescent="0.35">
      <c r="A33" s="734"/>
      <c r="B33" s="737"/>
      <c r="C33" s="743" t="s">
        <v>102</v>
      </c>
      <c r="D33" s="352" t="s">
        <v>103</v>
      </c>
      <c r="E33" s="340" t="s">
        <v>104</v>
      </c>
      <c r="F33" s="341" t="s">
        <v>105</v>
      </c>
      <c r="G33" s="381">
        <v>0</v>
      </c>
      <c r="H33" s="307">
        <v>0</v>
      </c>
      <c r="I33" s="307">
        <v>0</v>
      </c>
      <c r="J33" s="317">
        <v>12.4</v>
      </c>
      <c r="K33" s="343">
        <v>44</v>
      </c>
      <c r="L33" s="307">
        <v>0</v>
      </c>
      <c r="M33" s="307">
        <v>0</v>
      </c>
      <c r="N33" s="307">
        <v>0</v>
      </c>
      <c r="O33" s="307">
        <v>0</v>
      </c>
      <c r="P33" s="307">
        <v>0</v>
      </c>
      <c r="Q33" s="313">
        <v>0</v>
      </c>
      <c r="R33" s="393">
        <v>0</v>
      </c>
      <c r="S33" s="308">
        <v>0</v>
      </c>
      <c r="T33" s="308">
        <v>0</v>
      </c>
      <c r="U33" s="308">
        <v>12.4</v>
      </c>
      <c r="V33" s="308">
        <v>44</v>
      </c>
      <c r="W33" s="308">
        <v>0</v>
      </c>
      <c r="X33" s="308">
        <v>0</v>
      </c>
      <c r="Y33" s="308">
        <v>0</v>
      </c>
      <c r="Z33" s="308">
        <v>0</v>
      </c>
      <c r="AA33" s="308">
        <v>0</v>
      </c>
      <c r="AB33" s="394">
        <v>0</v>
      </c>
      <c r="AC33" s="393">
        <v>0</v>
      </c>
      <c r="AD33" s="308">
        <v>0</v>
      </c>
      <c r="AE33" s="308">
        <v>0</v>
      </c>
      <c r="AF33" s="308">
        <v>12.4</v>
      </c>
      <c r="AG33" s="308">
        <v>44</v>
      </c>
      <c r="AH33" s="308">
        <v>0</v>
      </c>
      <c r="AI33" s="308">
        <v>0</v>
      </c>
      <c r="AJ33" s="308">
        <v>0</v>
      </c>
      <c r="AK33" s="308">
        <v>0</v>
      </c>
      <c r="AL33" s="308">
        <v>0</v>
      </c>
      <c r="AM33" s="394">
        <v>0</v>
      </c>
    </row>
    <row r="34" spans="1:40" s="293" customFormat="1" ht="45" x14ac:dyDescent="0.35">
      <c r="A34" s="734"/>
      <c r="B34" s="737"/>
      <c r="C34" s="740"/>
      <c r="D34" s="353" t="s">
        <v>106</v>
      </c>
      <c r="E34" s="340" t="s">
        <v>107</v>
      </c>
      <c r="F34" s="341" t="s">
        <v>108</v>
      </c>
      <c r="G34" s="385">
        <v>253.16252216240605</v>
      </c>
      <c r="H34" s="344">
        <v>101.26500886496243</v>
      </c>
      <c r="I34" s="343">
        <v>253.16252216240608</v>
      </c>
      <c r="J34" s="317">
        <v>253.16252216240608</v>
      </c>
      <c r="K34" s="343">
        <v>253.16252216240605</v>
      </c>
      <c r="L34" s="343">
        <v>101.26500886496243</v>
      </c>
      <c r="M34" s="344">
        <v>202.53001772992488</v>
      </c>
      <c r="N34" s="342">
        <v>202.53001772992485</v>
      </c>
      <c r="O34" s="312">
        <v>50.632504432481213</v>
      </c>
      <c r="P34" s="344">
        <v>101.26500886496243</v>
      </c>
      <c r="Q34" s="322">
        <v>50.632504432481213</v>
      </c>
      <c r="R34" s="393">
        <v>253.16252216240605</v>
      </c>
      <c r="S34" s="308">
        <v>101.26500886496243</v>
      </c>
      <c r="T34" s="308">
        <v>253.16252216240608</v>
      </c>
      <c r="U34" s="308">
        <v>253.16252216240608</v>
      </c>
      <c r="V34" s="308">
        <v>253.16252216240605</v>
      </c>
      <c r="W34" s="308">
        <v>101.26500886496243</v>
      </c>
      <c r="X34" s="308">
        <v>202.53001772992488</v>
      </c>
      <c r="Y34" s="308">
        <v>202.53001772992485</v>
      </c>
      <c r="Z34" s="308">
        <v>0</v>
      </c>
      <c r="AA34" s="308">
        <v>101.26500886496243</v>
      </c>
      <c r="AB34" s="394">
        <v>0</v>
      </c>
      <c r="AC34" s="393">
        <v>241.207506488321</v>
      </c>
      <c r="AD34" s="308">
        <v>0</v>
      </c>
      <c r="AE34" s="308">
        <v>241.207506488321</v>
      </c>
      <c r="AF34" s="308">
        <v>241.207506488321</v>
      </c>
      <c r="AG34" s="308">
        <v>241.20750648832097</v>
      </c>
      <c r="AH34" s="308">
        <v>96.483002595328401</v>
      </c>
      <c r="AI34" s="308">
        <v>192.9660051906568</v>
      </c>
      <c r="AJ34" s="308">
        <v>192.9660051906568</v>
      </c>
      <c r="AK34" s="308">
        <v>0</v>
      </c>
      <c r="AL34" s="308">
        <v>96.483002595328401</v>
      </c>
      <c r="AM34" s="394">
        <v>0</v>
      </c>
    </row>
    <row r="35" spans="1:40" s="293" customFormat="1" ht="56.65" thickBot="1" x14ac:dyDescent="0.4">
      <c r="A35" s="735"/>
      <c r="B35" s="742"/>
      <c r="C35" s="746"/>
      <c r="D35" s="354"/>
      <c r="E35" s="398" t="s">
        <v>109</v>
      </c>
      <c r="F35" s="399" t="s">
        <v>110</v>
      </c>
      <c r="G35" s="389">
        <v>28170.468568547738</v>
      </c>
      <c r="H35" s="355">
        <v>21127.851426410802</v>
      </c>
      <c r="I35" s="356">
        <v>28170.468568547734</v>
      </c>
      <c r="J35" s="355">
        <v>21127.851426410805</v>
      </c>
      <c r="K35" s="357">
        <v>35213.085710684674</v>
      </c>
      <c r="L35" s="355">
        <v>21127.851426410805</v>
      </c>
      <c r="M35" s="355">
        <v>21127.851426410805</v>
      </c>
      <c r="N35" s="355">
        <v>21127.851426410805</v>
      </c>
      <c r="O35" s="326">
        <v>0</v>
      </c>
      <c r="P35" s="358">
        <v>7042.6171421369336</v>
      </c>
      <c r="Q35" s="327">
        <v>0</v>
      </c>
      <c r="R35" s="393">
        <v>33004.467227400019</v>
      </c>
      <c r="S35" s="308">
        <v>24753.350420550014</v>
      </c>
      <c r="T35" s="308">
        <v>33004.467227400019</v>
      </c>
      <c r="U35" s="308">
        <v>24753.350420550014</v>
      </c>
      <c r="V35" s="308">
        <v>41255.584034250023</v>
      </c>
      <c r="W35" s="308">
        <v>24753.350420550018</v>
      </c>
      <c r="X35" s="308">
        <v>24753.350420550018</v>
      </c>
      <c r="Y35" s="308">
        <v>24753.350420550014</v>
      </c>
      <c r="Z35" s="308">
        <v>0</v>
      </c>
      <c r="AA35" s="308">
        <v>8251.1168068500047</v>
      </c>
      <c r="AB35" s="394">
        <v>0</v>
      </c>
      <c r="AC35" s="393">
        <v>32302.85862517844</v>
      </c>
      <c r="AD35" s="308">
        <v>0</v>
      </c>
      <c r="AE35" s="308">
        <v>32302.858625178436</v>
      </c>
      <c r="AF35" s="308">
        <v>24227.143968883829</v>
      </c>
      <c r="AG35" s="308">
        <v>40378.573281473044</v>
      </c>
      <c r="AH35" s="308">
        <v>24227.143968883829</v>
      </c>
      <c r="AI35" s="308">
        <v>24227.143968883829</v>
      </c>
      <c r="AJ35" s="308">
        <v>24227.143968883825</v>
      </c>
      <c r="AK35" s="308">
        <v>0</v>
      </c>
      <c r="AL35" s="308">
        <v>8075.7146562946082</v>
      </c>
      <c r="AM35" s="394">
        <v>0</v>
      </c>
    </row>
    <row r="36" spans="1:40" s="405" customFormat="1" ht="12" thickBot="1" x14ac:dyDescent="0.4">
      <c r="A36" s="359"/>
      <c r="B36" s="359"/>
      <c r="C36" s="402"/>
      <c r="D36" s="403"/>
      <c r="E36" s="731" t="s">
        <v>133</v>
      </c>
      <c r="F36" s="732"/>
      <c r="G36" s="404">
        <f>SUM(G20:G35)</f>
        <v>79607.767871909396</v>
      </c>
      <c r="H36" s="404">
        <f t="shared" ref="H36:Q36" si="8">SUM(H20:H35)</f>
        <v>74662.106212899409</v>
      </c>
      <c r="I36" s="404">
        <f t="shared" si="8"/>
        <v>75586.166016596311</v>
      </c>
      <c r="J36" s="404">
        <f t="shared" si="8"/>
        <v>99521.363848203648</v>
      </c>
      <c r="K36" s="404">
        <f t="shared" si="8"/>
        <v>110831.97550508566</v>
      </c>
      <c r="L36" s="404">
        <f t="shared" si="8"/>
        <v>23584.178704898459</v>
      </c>
      <c r="M36" s="404">
        <f t="shared" si="8"/>
        <v>24529.875041762843</v>
      </c>
      <c r="N36" s="404">
        <f t="shared" si="8"/>
        <v>50361.494226677692</v>
      </c>
      <c r="O36" s="404">
        <f t="shared" si="8"/>
        <v>1914.8421740321392</v>
      </c>
      <c r="P36" s="404">
        <f t="shared" si="8"/>
        <v>18025.97791889108</v>
      </c>
      <c r="Q36" s="404">
        <f t="shared" si="8"/>
        <v>3663.3490037074594</v>
      </c>
      <c r="R36" s="404">
        <f t="shared" ref="R36:W36" si="9">SUM(R20:R35)</f>
        <v>84127.534394174028</v>
      </c>
      <c r="S36" s="404">
        <f t="shared" si="9"/>
        <v>78229.363841786268</v>
      </c>
      <c r="T36" s="404">
        <f t="shared" si="9"/>
        <v>80263.733312660319</v>
      </c>
      <c r="U36" s="404">
        <f t="shared" si="9"/>
        <v>102960.63966552046</v>
      </c>
      <c r="V36" s="404">
        <f t="shared" si="9"/>
        <v>94227.598454158899</v>
      </c>
      <c r="W36" s="404">
        <f t="shared" si="9"/>
        <v>27120.697644648444</v>
      </c>
      <c r="X36" s="404">
        <f t="shared" ref="X36:AC36" si="10">SUM(X20:X35)</f>
        <v>28031.332987148362</v>
      </c>
      <c r="Y36" s="404">
        <f t="shared" si="10"/>
        <v>53730.432169387277</v>
      </c>
      <c r="Z36" s="404">
        <f t="shared" si="10"/>
        <v>0</v>
      </c>
      <c r="AA36" s="404">
        <f t="shared" si="10"/>
        <v>19105.359443508562</v>
      </c>
      <c r="AB36" s="404">
        <f t="shared" si="10"/>
        <v>3552.595038846835</v>
      </c>
      <c r="AC36" s="404">
        <f t="shared" si="10"/>
        <v>81971.871966220409</v>
      </c>
      <c r="AD36" s="404">
        <f t="shared" ref="AD36" si="11">SUM(AD20:AD35)</f>
        <v>20.800000000000004</v>
      </c>
      <c r="AE36" s="404">
        <f t="shared" ref="AE36" si="12">SUM(AE20:AE35)</f>
        <v>78357.935991329432</v>
      </c>
      <c r="AF36" s="404">
        <f t="shared" ref="AF36" si="13">SUM(AF20:AF35)</f>
        <v>97027.961090142315</v>
      </c>
      <c r="AG36" s="404">
        <f t="shared" ref="AG36" si="14">SUM(AG20:AG35)</f>
        <v>88644.562429502199</v>
      </c>
      <c r="AH36" s="404">
        <f t="shared" ref="AH36" si="15">SUM(AH20:AH35)</f>
        <v>26442.038833432201</v>
      </c>
      <c r="AI36" s="404">
        <f t="shared" ref="AI36" si="16">SUM(AI20:AI35)</f>
        <v>27296.469385501223</v>
      </c>
      <c r="AJ36" s="404">
        <f t="shared" ref="AJ36" si="17">SUM(AJ20:AJ35)</f>
        <v>52156.530514113096</v>
      </c>
      <c r="AK36" s="404">
        <f t="shared" ref="AK36" si="18">SUM(AK20:AK35)</f>
        <v>0</v>
      </c>
      <c r="AL36" s="404">
        <f t="shared" ref="AL36" si="19">SUM(AL20:AL35)</f>
        <v>18733.812965194313</v>
      </c>
      <c r="AM36" s="404">
        <f t="shared" ref="AM36" si="20">SUM(AM20:AM35)</f>
        <v>3457.6231410960118</v>
      </c>
    </row>
    <row r="37" spans="1:40" s="293" customFormat="1" ht="99" customHeight="1" x14ac:dyDescent="0.35">
      <c r="A37" s="747" t="s">
        <v>111</v>
      </c>
      <c r="B37" s="750" t="s">
        <v>112</v>
      </c>
      <c r="C37" s="360" t="s">
        <v>113</v>
      </c>
      <c r="D37" s="361" t="s">
        <v>114</v>
      </c>
      <c r="E37" s="400" t="s">
        <v>115</v>
      </c>
      <c r="F37" s="401" t="s">
        <v>116</v>
      </c>
      <c r="G37" s="390">
        <v>48.82</v>
      </c>
      <c r="H37" s="305">
        <v>48.82</v>
      </c>
      <c r="I37" s="305">
        <v>48.82</v>
      </c>
      <c r="J37" s="305">
        <v>48.82</v>
      </c>
      <c r="K37" s="305">
        <v>48.82</v>
      </c>
      <c r="L37" s="305">
        <v>48.82</v>
      </c>
      <c r="M37" s="305">
        <v>48.82</v>
      </c>
      <c r="N37" s="305">
        <v>48.82</v>
      </c>
      <c r="O37" s="304">
        <v>0</v>
      </c>
      <c r="P37" s="304">
        <v>0</v>
      </c>
      <c r="Q37" s="306">
        <v>0</v>
      </c>
      <c r="R37" s="393">
        <v>48.82</v>
      </c>
      <c r="S37" s="308">
        <v>48.82</v>
      </c>
      <c r="T37" s="308">
        <v>48.82</v>
      </c>
      <c r="U37" s="308">
        <v>48.82</v>
      </c>
      <c r="V37" s="308">
        <v>48.82</v>
      </c>
      <c r="W37" s="308">
        <v>48.82</v>
      </c>
      <c r="X37" s="308">
        <v>48.82</v>
      </c>
      <c r="Y37" s="308">
        <v>48.82</v>
      </c>
      <c r="Z37" s="308">
        <v>0</v>
      </c>
      <c r="AA37" s="308">
        <v>0</v>
      </c>
      <c r="AB37" s="394">
        <v>0</v>
      </c>
      <c r="AC37" s="393">
        <v>48.82</v>
      </c>
      <c r="AD37" s="308">
        <v>48.82</v>
      </c>
      <c r="AE37" s="308">
        <v>48.82</v>
      </c>
      <c r="AF37" s="308">
        <v>48.82</v>
      </c>
      <c r="AG37" s="308">
        <v>48.82</v>
      </c>
      <c r="AH37" s="308">
        <v>48.82</v>
      </c>
      <c r="AI37" s="308">
        <v>48.82</v>
      </c>
      <c r="AJ37" s="308">
        <v>48.82</v>
      </c>
      <c r="AK37" s="308">
        <v>0</v>
      </c>
      <c r="AL37" s="308">
        <v>0</v>
      </c>
      <c r="AM37" s="394">
        <v>0</v>
      </c>
    </row>
    <row r="38" spans="1:40" s="293" customFormat="1" ht="56.65" thickBot="1" x14ac:dyDescent="0.4">
      <c r="A38" s="748"/>
      <c r="B38" s="751"/>
      <c r="C38" s="362"/>
      <c r="D38" s="363"/>
      <c r="E38" s="364" t="s">
        <v>117</v>
      </c>
      <c r="F38" s="379" t="s">
        <v>118</v>
      </c>
      <c r="G38" s="388">
        <v>158.34434788983293</v>
      </c>
      <c r="H38" s="344">
        <v>158.34434788983293</v>
      </c>
      <c r="I38" s="344">
        <v>158.34434788983293</v>
      </c>
      <c r="J38" s="312">
        <v>79.172173944916466</v>
      </c>
      <c r="K38" s="312">
        <v>79.172173944916466</v>
      </c>
      <c r="L38" s="312">
        <v>79.172173944916466</v>
      </c>
      <c r="M38" s="312">
        <v>79.172173944916466</v>
      </c>
      <c r="N38" s="312">
        <v>79.172173944916466</v>
      </c>
      <c r="O38" s="307">
        <v>0</v>
      </c>
      <c r="P38" s="307">
        <v>0</v>
      </c>
      <c r="Q38" s="313">
        <v>0</v>
      </c>
      <c r="R38" s="393">
        <v>158.34434788983293</v>
      </c>
      <c r="S38" s="308">
        <v>158.34434788983293</v>
      </c>
      <c r="T38" s="308">
        <v>158.34434788983293</v>
      </c>
      <c r="U38" s="308">
        <v>79.172173944916466</v>
      </c>
      <c r="V38" s="308">
        <v>79.172173944916466</v>
      </c>
      <c r="W38" s="308">
        <v>79.172173944916466</v>
      </c>
      <c r="X38" s="308">
        <v>79.172173944916466</v>
      </c>
      <c r="Y38" s="308">
        <v>79.172173944916466</v>
      </c>
      <c r="Z38" s="308">
        <v>0</v>
      </c>
      <c r="AA38" s="308">
        <v>0</v>
      </c>
      <c r="AB38" s="394">
        <v>0</v>
      </c>
      <c r="AC38" s="393">
        <v>158.34434788983293</v>
      </c>
      <c r="AD38" s="308">
        <v>0</v>
      </c>
      <c r="AE38" s="308">
        <v>158.34434788983293</v>
      </c>
      <c r="AF38" s="308">
        <v>79.172173944916466</v>
      </c>
      <c r="AG38" s="308">
        <v>79.172173944916466</v>
      </c>
      <c r="AH38" s="308">
        <v>79.172173944916466</v>
      </c>
      <c r="AI38" s="308">
        <v>79.172173944916466</v>
      </c>
      <c r="AJ38" s="308">
        <v>79.172173944916466</v>
      </c>
      <c r="AK38" s="308">
        <v>0</v>
      </c>
      <c r="AL38" s="308">
        <v>0</v>
      </c>
      <c r="AM38" s="394">
        <v>0</v>
      </c>
    </row>
    <row r="39" spans="1:40" s="293" customFormat="1" ht="67.900000000000006" thickBot="1" x14ac:dyDescent="0.4">
      <c r="A39" s="749"/>
      <c r="B39" s="752"/>
      <c r="C39" s="363" t="s">
        <v>119</v>
      </c>
      <c r="D39" s="365" t="s">
        <v>120</v>
      </c>
      <c r="E39" s="406" t="s">
        <v>121</v>
      </c>
      <c r="F39" s="407" t="s">
        <v>122</v>
      </c>
      <c r="G39" s="408">
        <v>6.41</v>
      </c>
      <c r="H39" s="409">
        <v>6.41</v>
      </c>
      <c r="I39" s="409">
        <v>6.41</v>
      </c>
      <c r="J39" s="409">
        <v>0.28999999999999998</v>
      </c>
      <c r="K39" s="409"/>
      <c r="L39" s="409">
        <v>6.41</v>
      </c>
      <c r="M39" s="409">
        <v>6.41</v>
      </c>
      <c r="N39" s="409">
        <v>6.410000000000001</v>
      </c>
      <c r="O39" s="410">
        <v>0</v>
      </c>
      <c r="P39" s="410">
        <v>0</v>
      </c>
      <c r="Q39" s="411">
        <v>0</v>
      </c>
      <c r="R39" s="412">
        <v>6.41</v>
      </c>
      <c r="S39" s="413">
        <v>6.41</v>
      </c>
      <c r="T39" s="413">
        <v>6.41</v>
      </c>
      <c r="U39" s="413">
        <v>0.28999999999999998</v>
      </c>
      <c r="V39" s="413">
        <v>0.28999999999999998</v>
      </c>
      <c r="W39" s="413">
        <v>6.41</v>
      </c>
      <c r="X39" s="413">
        <v>6.41</v>
      </c>
      <c r="Y39" s="413">
        <v>6.410000000000001</v>
      </c>
      <c r="Z39" s="413">
        <v>0</v>
      </c>
      <c r="AA39" s="413">
        <v>0</v>
      </c>
      <c r="AB39" s="414">
        <v>0</v>
      </c>
      <c r="AC39" s="412">
        <v>6.41</v>
      </c>
      <c r="AD39" s="413">
        <v>0</v>
      </c>
      <c r="AE39" s="413">
        <v>6.41</v>
      </c>
      <c r="AF39" s="413">
        <v>0.28999999999999998</v>
      </c>
      <c r="AG39" s="413">
        <v>0.28999999999999998</v>
      </c>
      <c r="AH39" s="413">
        <v>6.41</v>
      </c>
      <c r="AI39" s="413">
        <v>6.41</v>
      </c>
      <c r="AJ39" s="413">
        <v>6.410000000000001</v>
      </c>
      <c r="AK39" s="413">
        <v>0</v>
      </c>
      <c r="AL39" s="413">
        <v>0</v>
      </c>
      <c r="AM39" s="413">
        <v>0</v>
      </c>
      <c r="AN39" s="415"/>
    </row>
    <row r="40" spans="1:40" s="397" customFormat="1" ht="14.65" thickBot="1" x14ac:dyDescent="0.5">
      <c r="E40" s="744" t="s">
        <v>111</v>
      </c>
      <c r="F40" s="745"/>
      <c r="G40" s="417">
        <f>SUM(G37:G39)</f>
        <v>213.57434788983292</v>
      </c>
      <c r="H40" s="417">
        <f t="shared" ref="H40:Q40" si="21">SUM(H37:H39)</f>
        <v>213.57434788983292</v>
      </c>
      <c r="I40" s="417">
        <f t="shared" si="21"/>
        <v>213.57434788983292</v>
      </c>
      <c r="J40" s="417">
        <f t="shared" si="21"/>
        <v>128.28217394491645</v>
      </c>
      <c r="K40" s="417">
        <f t="shared" si="21"/>
        <v>127.99217394491646</v>
      </c>
      <c r="L40" s="417">
        <f t="shared" si="21"/>
        <v>134.40217394491646</v>
      </c>
      <c r="M40" s="417">
        <f t="shared" si="21"/>
        <v>134.40217394491646</v>
      </c>
      <c r="N40" s="417">
        <f t="shared" si="21"/>
        <v>134.40217394491646</v>
      </c>
      <c r="O40" s="417">
        <f t="shared" si="21"/>
        <v>0</v>
      </c>
      <c r="P40" s="417">
        <f t="shared" si="21"/>
        <v>0</v>
      </c>
      <c r="Q40" s="417">
        <f t="shared" si="21"/>
        <v>0</v>
      </c>
      <c r="R40" s="417">
        <f t="shared" ref="R40:AB40" si="22">SUM(R37:R39)</f>
        <v>213.57434788983292</v>
      </c>
      <c r="S40" s="417">
        <f t="shared" si="22"/>
        <v>213.57434788983292</v>
      </c>
      <c r="T40" s="417">
        <f t="shared" si="22"/>
        <v>213.57434788983292</v>
      </c>
      <c r="U40" s="417">
        <f t="shared" si="22"/>
        <v>128.28217394491645</v>
      </c>
      <c r="V40" s="417">
        <f t="shared" si="22"/>
        <v>128.28217394491645</v>
      </c>
      <c r="W40" s="417">
        <f t="shared" si="22"/>
        <v>134.40217394491646</v>
      </c>
      <c r="X40" s="417">
        <f t="shared" si="22"/>
        <v>134.40217394491646</v>
      </c>
      <c r="Y40" s="417">
        <f t="shared" si="22"/>
        <v>134.40217394491646</v>
      </c>
      <c r="Z40" s="417">
        <f t="shared" si="22"/>
        <v>0</v>
      </c>
      <c r="AA40" s="417">
        <f t="shared" si="22"/>
        <v>0</v>
      </c>
      <c r="AB40" s="417">
        <f t="shared" si="22"/>
        <v>0</v>
      </c>
      <c r="AC40" s="417">
        <f t="shared" ref="AC40:AM40" si="23">SUM(AC37:AC39)</f>
        <v>213.57434788983292</v>
      </c>
      <c r="AD40" s="417">
        <f t="shared" si="23"/>
        <v>48.82</v>
      </c>
      <c r="AE40" s="417">
        <f t="shared" si="23"/>
        <v>213.57434788983292</v>
      </c>
      <c r="AF40" s="417">
        <f t="shared" si="23"/>
        <v>128.28217394491645</v>
      </c>
      <c r="AG40" s="417">
        <f t="shared" si="23"/>
        <v>128.28217394491645</v>
      </c>
      <c r="AH40" s="417">
        <f t="shared" si="23"/>
        <v>134.40217394491646</v>
      </c>
      <c r="AI40" s="417">
        <f t="shared" si="23"/>
        <v>134.40217394491646</v>
      </c>
      <c r="AJ40" s="417">
        <f t="shared" si="23"/>
        <v>134.40217394491646</v>
      </c>
      <c r="AK40" s="417">
        <f t="shared" si="23"/>
        <v>0</v>
      </c>
      <c r="AL40" s="417">
        <f t="shared" si="23"/>
        <v>0</v>
      </c>
      <c r="AM40" s="417">
        <f t="shared" si="23"/>
        <v>0</v>
      </c>
      <c r="AN40" s="416"/>
    </row>
    <row r="41" spans="1:40" x14ac:dyDescent="0.45">
      <c r="AN41" s="70"/>
    </row>
    <row r="42" spans="1:40" x14ac:dyDescent="0.45">
      <c r="O42" s="6"/>
      <c r="Q42" s="6"/>
    </row>
    <row r="43" spans="1:40" x14ac:dyDescent="0.45">
      <c r="O43" s="6"/>
    </row>
    <row r="44" spans="1:40" x14ac:dyDescent="0.45">
      <c r="O44" s="6"/>
    </row>
    <row r="45" spans="1:40" x14ac:dyDescent="0.45">
      <c r="O45" s="6"/>
    </row>
  </sheetData>
  <mergeCells count="71">
    <mergeCell ref="E40:F40"/>
    <mergeCell ref="D26:D29"/>
    <mergeCell ref="C33:C35"/>
    <mergeCell ref="A37:A39"/>
    <mergeCell ref="B37:B39"/>
    <mergeCell ref="E19:F19"/>
    <mergeCell ref="E36:F36"/>
    <mergeCell ref="C14:C16"/>
    <mergeCell ref="A20:A35"/>
    <mergeCell ref="B20:B22"/>
    <mergeCell ref="C20:C22"/>
    <mergeCell ref="B23:B24"/>
    <mergeCell ref="B25:B35"/>
    <mergeCell ref="C25:C29"/>
    <mergeCell ref="AJ3:AJ5"/>
    <mergeCell ref="AK3:AK5"/>
    <mergeCell ref="AL3:AL5"/>
    <mergeCell ref="AM3:AM5"/>
    <mergeCell ref="A7:A18"/>
    <mergeCell ref="B7:B10"/>
    <mergeCell ref="C7:C10"/>
    <mergeCell ref="B11:B17"/>
    <mergeCell ref="D11:D12"/>
    <mergeCell ref="D13:D15"/>
    <mergeCell ref="AD3:AD5"/>
    <mergeCell ref="AE3:AE5"/>
    <mergeCell ref="AF3:AF5"/>
    <mergeCell ref="AG3:AG5"/>
    <mergeCell ref="AH3:AH5"/>
    <mergeCell ref="AI3:AI5"/>
    <mergeCell ref="Y3:Y5"/>
    <mergeCell ref="Z3:Z5"/>
    <mergeCell ref="AA3:AA5"/>
    <mergeCell ref="AB3:AB5"/>
    <mergeCell ref="AC3:AC5"/>
    <mergeCell ref="X3:X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AH2:AJ2"/>
    <mergeCell ref="AK2:AM2"/>
    <mergeCell ref="A3:A5"/>
    <mergeCell ref="B3:B5"/>
    <mergeCell ref="C3:C5"/>
    <mergeCell ref="D3:D5"/>
    <mergeCell ref="E3:E5"/>
    <mergeCell ref="G3:G5"/>
    <mergeCell ref="H3:H5"/>
    <mergeCell ref="I3:I5"/>
    <mergeCell ref="R2:T2"/>
    <mergeCell ref="U2:V2"/>
    <mergeCell ref="W2:Y2"/>
    <mergeCell ref="Z2:AB2"/>
    <mergeCell ref="AC2:AE2"/>
    <mergeCell ref="AF2:AG2"/>
    <mergeCell ref="F2:F5"/>
    <mergeCell ref="G2:I2"/>
    <mergeCell ref="J2:K2"/>
    <mergeCell ref="L2:N2"/>
    <mergeCell ref="O2:Q2"/>
    <mergeCell ref="J3:J5"/>
    <mergeCell ref="K3:K5"/>
    <mergeCell ref="L3:L5"/>
    <mergeCell ref="M3:M5"/>
  </mergeCell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17"/>
  <sheetViews>
    <sheetView workbookViewId="0">
      <selection activeCell="B11" sqref="B11:F17"/>
    </sheetView>
  </sheetViews>
  <sheetFormatPr defaultColWidth="8.796875" defaultRowHeight="14.25" x14ac:dyDescent="0.45"/>
  <cols>
    <col min="6" max="6" width="12.46484375" customWidth="1"/>
    <col min="7" max="7" width="13.46484375" customWidth="1"/>
  </cols>
  <sheetData>
    <row r="1" spans="2:12" x14ac:dyDescent="0.45">
      <c r="L1" s="3"/>
    </row>
    <row r="2" spans="2:12" x14ac:dyDescent="0.45">
      <c r="C2" s="5"/>
      <c r="D2" s="5" t="s">
        <v>126</v>
      </c>
      <c r="E2" s="5" t="s">
        <v>127</v>
      </c>
      <c r="F2" s="5" t="s">
        <v>123</v>
      </c>
      <c r="G2" s="67" t="s">
        <v>124</v>
      </c>
      <c r="L2" s="3"/>
    </row>
    <row r="3" spans="2:12" x14ac:dyDescent="0.45">
      <c r="C3" s="5" t="s">
        <v>128</v>
      </c>
      <c r="D3" s="4">
        <f>'Kaigu purvs Mellenes'!G19</f>
        <v>21097</v>
      </c>
      <c r="E3" s="4">
        <f>'Kaigu purvs Mellenes'!G36</f>
        <v>42940.439887426553</v>
      </c>
      <c r="F3" s="5">
        <f>'Kaigu purvs Mellenes'!G40</f>
        <v>12.82</v>
      </c>
      <c r="G3" s="68">
        <f>'Kaigu purvs Mellenes'!G41</f>
        <v>64050.25988742656</v>
      </c>
      <c r="L3" s="3"/>
    </row>
    <row r="4" spans="2:12" x14ac:dyDescent="0.45">
      <c r="C4" s="5" t="s">
        <v>129</v>
      </c>
      <c r="D4" s="4">
        <f>'Kaigu purvs Mellenes'!I19</f>
        <v>60097</v>
      </c>
      <c r="E4" s="4">
        <f>'Kaigu purvs Mellenes'!I36</f>
        <v>66407.78740605354</v>
      </c>
      <c r="F4" s="5">
        <f>'Kaigu purvs Mellenes'!I40</f>
        <v>12.82</v>
      </c>
      <c r="G4" s="68">
        <f>'Kaigu purvs Mellenes'!I41</f>
        <v>126517.60740605352</v>
      </c>
      <c r="L4" s="3"/>
    </row>
    <row r="5" spans="2:12" x14ac:dyDescent="0.45">
      <c r="C5" s="5" t="s">
        <v>130</v>
      </c>
      <c r="D5" s="4">
        <f>'Kaigu purvs Mellenes'!K19</f>
        <v>60097</v>
      </c>
      <c r="E5" s="4">
        <f>'Kaigu purvs Mellenes'!K36</f>
        <v>66407.78740605354</v>
      </c>
      <c r="F5" s="5">
        <f>'Kaigu purvs Mellenes'!K40</f>
        <v>12.82</v>
      </c>
      <c r="G5" s="68">
        <f>'Kaigu purvs Mellenes'!K41</f>
        <v>126517.60740605355</v>
      </c>
      <c r="L5" s="3"/>
    </row>
    <row r="6" spans="2:12" x14ac:dyDescent="0.45">
      <c r="L6" s="3"/>
    </row>
    <row r="7" spans="2:12" x14ac:dyDescent="0.45">
      <c r="L7" s="3"/>
    </row>
    <row r="8" spans="2:12" x14ac:dyDescent="0.45">
      <c r="L8" s="3"/>
    </row>
    <row r="9" spans="2:12" x14ac:dyDescent="0.45">
      <c r="L9" s="3"/>
    </row>
    <row r="10" spans="2:12" x14ac:dyDescent="0.45">
      <c r="L10" s="3"/>
    </row>
    <row r="11" spans="2:12" x14ac:dyDescent="0.45">
      <c r="B11" s="5"/>
      <c r="C11" s="5" t="s">
        <v>126</v>
      </c>
      <c r="D11" s="5" t="s">
        <v>127</v>
      </c>
      <c r="E11" s="5" t="s">
        <v>123</v>
      </c>
      <c r="F11" s="67" t="s">
        <v>124</v>
      </c>
      <c r="L11" s="3"/>
    </row>
    <row r="12" spans="2:12" x14ac:dyDescent="0.45">
      <c r="B12" s="5" t="s">
        <v>128</v>
      </c>
      <c r="C12" s="4">
        <f>D3</f>
        <v>21097</v>
      </c>
      <c r="D12" s="4">
        <v>42940.439887426553</v>
      </c>
      <c r="E12" s="5">
        <v>12.82</v>
      </c>
      <c r="F12" s="68">
        <f>G3</f>
        <v>64050.25988742656</v>
      </c>
      <c r="L12" s="3"/>
    </row>
    <row r="13" spans="2:12" x14ac:dyDescent="0.45">
      <c r="B13" s="5"/>
      <c r="C13" s="69">
        <f>C12/F12</f>
        <v>0.32938195781062651</v>
      </c>
      <c r="D13" s="69">
        <f>D12/F12</f>
        <v>0.6704178868734928</v>
      </c>
      <c r="E13" s="69">
        <f>E12/F12</f>
        <v>2.0015531588056274E-4</v>
      </c>
      <c r="F13" s="69"/>
      <c r="L13" s="3"/>
    </row>
    <row r="14" spans="2:12" x14ac:dyDescent="0.45">
      <c r="B14" s="5" t="s">
        <v>129</v>
      </c>
      <c r="C14" s="4">
        <f>D4</f>
        <v>60097</v>
      </c>
      <c r="D14" s="4">
        <f>E4</f>
        <v>66407.78740605354</v>
      </c>
      <c r="E14" s="5">
        <v>12.82</v>
      </c>
      <c r="F14" s="68">
        <f>G4</f>
        <v>126517.60740605352</v>
      </c>
      <c r="L14" s="3"/>
    </row>
    <row r="15" spans="2:12" x14ac:dyDescent="0.45">
      <c r="B15" s="5"/>
      <c r="C15" s="69">
        <f>C14/F14</f>
        <v>0.47500898279810916</v>
      </c>
      <c r="D15" s="69">
        <f>D14/F14</f>
        <v>0.52488968743236064</v>
      </c>
      <c r="E15" s="69">
        <f>E14/F14</f>
        <v>1.0132976953045508E-4</v>
      </c>
      <c r="F15" s="69"/>
      <c r="L15" s="3"/>
    </row>
    <row r="16" spans="2:12" x14ac:dyDescent="0.45">
      <c r="B16" s="5" t="s">
        <v>130</v>
      </c>
      <c r="C16" s="4">
        <f>D5</f>
        <v>60097</v>
      </c>
      <c r="D16" s="4">
        <f>E5</f>
        <v>66407.78740605354</v>
      </c>
      <c r="E16" s="5">
        <v>12.82</v>
      </c>
      <c r="F16" s="68">
        <f>G5</f>
        <v>126517.60740605355</v>
      </c>
      <c r="L16" s="3"/>
    </row>
    <row r="17" spans="2:12" x14ac:dyDescent="0.45">
      <c r="B17" s="5"/>
      <c r="C17" s="69">
        <f>C16/F16</f>
        <v>0.47500898279810905</v>
      </c>
      <c r="D17" s="69">
        <f>D16/F16</f>
        <v>0.52488968743236042</v>
      </c>
      <c r="E17" s="69">
        <f>E16/F16</f>
        <v>1.0132976953045506E-4</v>
      </c>
      <c r="F17" s="69"/>
      <c r="L17" s="3"/>
    </row>
  </sheetData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63"/>
  <sheetViews>
    <sheetView topLeftCell="A31" workbookViewId="0">
      <selection activeCell="K36" sqref="K36"/>
    </sheetView>
  </sheetViews>
  <sheetFormatPr defaultColWidth="8.796875" defaultRowHeight="14.25" x14ac:dyDescent="0.45"/>
  <cols>
    <col min="1" max="4" width="8.796875" style="14"/>
    <col min="5" max="5" width="17.46484375" style="14" customWidth="1"/>
    <col min="6" max="6" width="9.796875" style="14" customWidth="1"/>
    <col min="7" max="7" width="15.6640625" style="14" customWidth="1"/>
    <col min="8" max="8" width="13.46484375" style="14" customWidth="1"/>
    <col min="9" max="9" width="16.33203125" style="14" customWidth="1"/>
    <col min="10" max="10" width="13.6640625" style="14" customWidth="1"/>
    <col min="11" max="11" width="14" style="14" customWidth="1"/>
    <col min="12" max="12" width="11.46484375" style="14" bestFit="1" customWidth="1"/>
    <col min="13" max="16384" width="8.796875" style="14"/>
  </cols>
  <sheetData>
    <row r="1" spans="1:14" ht="24" customHeight="1" thickBot="1" x14ac:dyDescent="0.5">
      <c r="A1" s="532" t="s">
        <v>140</v>
      </c>
      <c r="B1" s="532"/>
      <c r="C1" s="532"/>
      <c r="D1" s="532"/>
      <c r="E1" s="532"/>
      <c r="F1" s="81"/>
      <c r="G1" s="95"/>
      <c r="H1" s="95"/>
      <c r="I1" s="96"/>
      <c r="J1" s="96"/>
      <c r="K1" s="85"/>
    </row>
    <row r="2" spans="1:14" ht="35.25" customHeight="1" thickBot="1" x14ac:dyDescent="0.5">
      <c r="A2" s="287" t="s">
        <v>0</v>
      </c>
      <c r="B2" s="288">
        <v>9.4499999999999993</v>
      </c>
      <c r="C2" s="289" t="s">
        <v>132</v>
      </c>
      <c r="D2" s="97"/>
      <c r="E2" s="97"/>
      <c r="F2" s="97"/>
      <c r="G2" s="95"/>
      <c r="H2" s="95"/>
      <c r="I2" s="96"/>
      <c r="J2" s="96"/>
      <c r="K2" s="85"/>
      <c r="L2" s="85"/>
    </row>
    <row r="3" spans="1:14" ht="14.65" thickBot="1" x14ac:dyDescent="0.5">
      <c r="A3" s="98" t="s">
        <v>1</v>
      </c>
      <c r="B3" s="98" t="s">
        <v>2</v>
      </c>
      <c r="C3" s="98" t="s">
        <v>3</v>
      </c>
      <c r="D3" s="98" t="s">
        <v>4</v>
      </c>
      <c r="E3" s="286" t="s">
        <v>5</v>
      </c>
      <c r="F3" s="533" t="s">
        <v>12</v>
      </c>
      <c r="G3" s="418" t="s">
        <v>136</v>
      </c>
      <c r="H3" s="419"/>
      <c r="I3" s="420" t="s">
        <v>137</v>
      </c>
      <c r="J3" s="421"/>
      <c r="K3" s="422" t="s">
        <v>138</v>
      </c>
      <c r="L3" s="423"/>
    </row>
    <row r="4" spans="1:14" ht="27" customHeight="1" x14ac:dyDescent="0.45">
      <c r="A4" s="535" t="s">
        <v>7</v>
      </c>
      <c r="B4" s="535" t="s">
        <v>8</v>
      </c>
      <c r="C4" s="535" t="s">
        <v>9</v>
      </c>
      <c r="D4" s="535" t="s">
        <v>10</v>
      </c>
      <c r="E4" s="537" t="s">
        <v>11</v>
      </c>
      <c r="F4" s="533"/>
      <c r="G4" s="517" t="s">
        <v>181</v>
      </c>
      <c r="H4" s="520" t="s">
        <v>141</v>
      </c>
      <c r="I4" s="523" t="s">
        <v>182</v>
      </c>
      <c r="J4" s="526" t="s">
        <v>142</v>
      </c>
      <c r="K4" s="529" t="s">
        <v>183</v>
      </c>
      <c r="L4" s="501" t="s">
        <v>143</v>
      </c>
    </row>
    <row r="5" spans="1:14" x14ac:dyDescent="0.45">
      <c r="A5" s="536"/>
      <c r="B5" s="536"/>
      <c r="C5" s="536"/>
      <c r="D5" s="536"/>
      <c r="E5" s="537"/>
      <c r="F5" s="533"/>
      <c r="G5" s="518"/>
      <c r="H5" s="521"/>
      <c r="I5" s="524"/>
      <c r="J5" s="527"/>
      <c r="K5" s="530"/>
      <c r="L5" s="502"/>
    </row>
    <row r="6" spans="1:14" ht="115.5" customHeight="1" thickBot="1" x14ac:dyDescent="0.5">
      <c r="A6" s="536"/>
      <c r="B6" s="536"/>
      <c r="C6" s="536"/>
      <c r="D6" s="536"/>
      <c r="E6" s="538"/>
      <c r="F6" s="534"/>
      <c r="G6" s="519"/>
      <c r="H6" s="522"/>
      <c r="I6" s="525"/>
      <c r="J6" s="528"/>
      <c r="K6" s="531"/>
      <c r="L6" s="503"/>
    </row>
    <row r="7" spans="1:14" ht="39.4" x14ac:dyDescent="0.45">
      <c r="A7" s="483" t="s">
        <v>17</v>
      </c>
      <c r="B7" s="486" t="s">
        <v>18</v>
      </c>
      <c r="C7" s="486" t="s">
        <v>19</v>
      </c>
      <c r="D7" s="15" t="s">
        <v>20</v>
      </c>
      <c r="E7" s="16" t="s">
        <v>21</v>
      </c>
      <c r="F7" s="285" t="s">
        <v>22</v>
      </c>
      <c r="G7" s="424">
        <v>0</v>
      </c>
      <c r="H7" s="424">
        <v>0</v>
      </c>
      <c r="I7" s="425">
        <v>0</v>
      </c>
      <c r="J7" s="425">
        <v>0</v>
      </c>
      <c r="K7" s="426">
        <v>0</v>
      </c>
      <c r="L7" s="426">
        <v>0</v>
      </c>
    </row>
    <row r="8" spans="1:14" ht="52.5" x14ac:dyDescent="0.45">
      <c r="A8" s="484"/>
      <c r="B8" s="487"/>
      <c r="C8" s="487"/>
      <c r="D8" s="18" t="s">
        <v>23</v>
      </c>
      <c r="E8" s="19" t="s">
        <v>24</v>
      </c>
      <c r="F8" s="82" t="s">
        <v>25</v>
      </c>
      <c r="G8" s="101">
        <v>1551</v>
      </c>
      <c r="H8" s="101">
        <v>14656.949999999999</v>
      </c>
      <c r="I8" s="104">
        <v>1551</v>
      </c>
      <c r="J8" s="104">
        <v>14656.949999999999</v>
      </c>
      <c r="K8" s="52">
        <v>1551</v>
      </c>
      <c r="L8" s="52">
        <v>14656.949999999999</v>
      </c>
    </row>
    <row r="9" spans="1:14" ht="26.25" x14ac:dyDescent="0.45">
      <c r="A9" s="484"/>
      <c r="B9" s="487"/>
      <c r="C9" s="487"/>
      <c r="D9" s="18" t="s">
        <v>26</v>
      </c>
      <c r="E9" s="19" t="s">
        <v>27</v>
      </c>
      <c r="F9" s="82" t="s">
        <v>28</v>
      </c>
      <c r="G9" s="101">
        <v>0</v>
      </c>
      <c r="H9" s="101">
        <v>0</v>
      </c>
      <c r="I9" s="104">
        <v>0</v>
      </c>
      <c r="J9" s="104">
        <v>0</v>
      </c>
      <c r="K9" s="52">
        <v>0</v>
      </c>
      <c r="L9" s="52">
        <v>0</v>
      </c>
    </row>
    <row r="10" spans="1:14" ht="52.5" x14ac:dyDescent="0.45">
      <c r="A10" s="484"/>
      <c r="B10" s="487"/>
      <c r="C10" s="488"/>
      <c r="D10" s="18" t="s">
        <v>135</v>
      </c>
      <c r="E10" s="19" t="s">
        <v>29</v>
      </c>
      <c r="F10" s="82" t="s">
        <v>30</v>
      </c>
      <c r="G10" s="101">
        <v>0</v>
      </c>
      <c r="H10" s="101">
        <v>0</v>
      </c>
      <c r="I10" s="104">
        <v>0</v>
      </c>
      <c r="J10" s="104">
        <v>0</v>
      </c>
      <c r="K10" s="52">
        <v>0</v>
      </c>
      <c r="L10" s="52">
        <v>0</v>
      </c>
    </row>
    <row r="11" spans="1:14" ht="26.25" x14ac:dyDescent="0.45">
      <c r="A11" s="484"/>
      <c r="B11" s="489" t="s">
        <v>31</v>
      </c>
      <c r="C11" s="20"/>
      <c r="D11" s="490" t="s">
        <v>32</v>
      </c>
      <c r="E11" s="19" t="s">
        <v>33</v>
      </c>
      <c r="F11" s="82" t="s">
        <v>34</v>
      </c>
      <c r="G11" s="101">
        <v>0</v>
      </c>
      <c r="H11" s="101">
        <v>0</v>
      </c>
      <c r="I11" s="104">
        <v>7881</v>
      </c>
      <c r="J11" s="104">
        <f>I11*9.45</f>
        <v>74475.45</v>
      </c>
      <c r="K11" s="52">
        <v>20419</v>
      </c>
      <c r="L11" s="52">
        <f>K11*9.45</f>
        <v>192959.55</v>
      </c>
      <c r="N11" s="441"/>
    </row>
    <row r="12" spans="1:14" x14ac:dyDescent="0.45">
      <c r="A12" s="484"/>
      <c r="B12" s="487"/>
      <c r="C12" s="21"/>
      <c r="D12" s="491"/>
      <c r="E12" s="19" t="s">
        <v>35</v>
      </c>
      <c r="F12" s="82" t="s">
        <v>36</v>
      </c>
      <c r="G12" s="101">
        <v>0</v>
      </c>
      <c r="H12" s="101">
        <v>0</v>
      </c>
      <c r="I12" s="104">
        <v>0</v>
      </c>
      <c r="J12" s="104">
        <v>0</v>
      </c>
      <c r="K12" s="52">
        <v>0</v>
      </c>
      <c r="L12" s="52">
        <v>0</v>
      </c>
    </row>
    <row r="13" spans="1:14" x14ac:dyDescent="0.45">
      <c r="A13" s="484"/>
      <c r="B13" s="487"/>
      <c r="C13" s="21"/>
      <c r="D13" s="490" t="s">
        <v>37</v>
      </c>
      <c r="E13" s="19" t="s">
        <v>38</v>
      </c>
      <c r="F13" s="82" t="s">
        <v>39</v>
      </c>
      <c r="G13" s="101">
        <v>0</v>
      </c>
      <c r="H13" s="101">
        <v>0</v>
      </c>
      <c r="I13" s="104">
        <v>0</v>
      </c>
      <c r="J13" s="104">
        <v>0</v>
      </c>
      <c r="K13" s="52">
        <v>0</v>
      </c>
      <c r="L13" s="52">
        <v>0</v>
      </c>
    </row>
    <row r="14" spans="1:14" x14ac:dyDescent="0.45">
      <c r="A14" s="484"/>
      <c r="B14" s="487"/>
      <c r="C14" s="487" t="s">
        <v>19</v>
      </c>
      <c r="D14" s="492"/>
      <c r="E14" s="19" t="s">
        <v>40</v>
      </c>
      <c r="F14" s="82" t="s">
        <v>41</v>
      </c>
      <c r="G14" s="101">
        <v>0</v>
      </c>
      <c r="H14" s="101">
        <v>0</v>
      </c>
      <c r="I14" s="104">
        <v>0</v>
      </c>
      <c r="J14" s="104">
        <v>0</v>
      </c>
      <c r="K14" s="52">
        <v>0</v>
      </c>
      <c r="L14" s="52">
        <v>0</v>
      </c>
    </row>
    <row r="15" spans="1:14" ht="26.25" x14ac:dyDescent="0.45">
      <c r="A15" s="484"/>
      <c r="B15" s="487"/>
      <c r="C15" s="487"/>
      <c r="D15" s="491"/>
      <c r="E15" s="19" t="s">
        <v>42</v>
      </c>
      <c r="F15" s="82" t="s">
        <v>41</v>
      </c>
      <c r="G15" s="101">
        <v>0</v>
      </c>
      <c r="H15" s="101">
        <v>0</v>
      </c>
      <c r="I15" s="104">
        <v>0</v>
      </c>
      <c r="J15" s="104">
        <v>0</v>
      </c>
      <c r="K15" s="52">
        <v>0</v>
      </c>
      <c r="L15" s="52">
        <v>0</v>
      </c>
    </row>
    <row r="16" spans="1:14" ht="65.650000000000006" x14ac:dyDescent="0.45">
      <c r="A16" s="484"/>
      <c r="B16" s="487"/>
      <c r="C16" s="487"/>
      <c r="D16" s="22" t="s">
        <v>43</v>
      </c>
      <c r="E16" s="23" t="s">
        <v>44</v>
      </c>
      <c r="F16" s="82" t="s">
        <v>45</v>
      </c>
      <c r="G16" s="101">
        <v>97</v>
      </c>
      <c r="H16" s="101">
        <v>916.65</v>
      </c>
      <c r="I16" s="104">
        <v>97</v>
      </c>
      <c r="J16" s="104">
        <v>916.65</v>
      </c>
      <c r="K16" s="52">
        <v>97</v>
      </c>
      <c r="L16" s="52">
        <v>916.65</v>
      </c>
    </row>
    <row r="17" spans="1:12" ht="78.75" x14ac:dyDescent="0.45">
      <c r="A17" s="484"/>
      <c r="B17" s="487"/>
      <c r="C17" s="24" t="s">
        <v>46</v>
      </c>
      <c r="D17" s="24" t="s">
        <v>47</v>
      </c>
      <c r="E17" s="23" t="s">
        <v>48</v>
      </c>
      <c r="F17" s="82" t="s">
        <v>49</v>
      </c>
      <c r="G17" s="101">
        <v>0</v>
      </c>
      <c r="H17" s="101">
        <v>0</v>
      </c>
      <c r="I17" s="104">
        <v>0</v>
      </c>
      <c r="J17" s="104">
        <v>0</v>
      </c>
      <c r="K17" s="52">
        <v>0</v>
      </c>
      <c r="L17" s="52">
        <v>0</v>
      </c>
    </row>
    <row r="18" spans="1:12" ht="39.75" thickBot="1" x14ac:dyDescent="0.5">
      <c r="A18" s="484"/>
      <c r="B18" s="24" t="s">
        <v>50</v>
      </c>
      <c r="C18" s="24" t="s">
        <v>51</v>
      </c>
      <c r="D18" s="24" t="s">
        <v>52</v>
      </c>
      <c r="E18" s="23" t="s">
        <v>53</v>
      </c>
      <c r="F18" s="117" t="s">
        <v>54</v>
      </c>
      <c r="G18" s="101">
        <v>0</v>
      </c>
      <c r="H18" s="101">
        <v>0</v>
      </c>
      <c r="I18" s="104">
        <v>1190.6999999999998</v>
      </c>
      <c r="J18" s="104">
        <v>11252.114999999998</v>
      </c>
      <c r="K18" s="52">
        <v>2778.3</v>
      </c>
      <c r="L18" s="52">
        <v>26254.935000000001</v>
      </c>
    </row>
    <row r="19" spans="1:12" ht="14.65" thickBot="1" x14ac:dyDescent="0.5">
      <c r="A19" s="463" t="s">
        <v>17</v>
      </c>
      <c r="B19" s="464"/>
      <c r="C19" s="464"/>
      <c r="D19" s="464"/>
      <c r="E19" s="464"/>
      <c r="F19" s="465"/>
      <c r="G19" s="116">
        <v>1648</v>
      </c>
      <c r="H19" s="108">
        <v>15573.599999999999</v>
      </c>
      <c r="I19" s="109">
        <f>J19/B2</f>
        <v>10719.699999999999</v>
      </c>
      <c r="J19" s="99">
        <f>SUM(J7:J18)</f>
        <v>101301.16499999998</v>
      </c>
      <c r="K19" s="106">
        <f>L19/B2</f>
        <v>24845.3</v>
      </c>
      <c r="L19" s="53">
        <f>SUM(L7:L18)</f>
        <v>234788.08499999999</v>
      </c>
    </row>
    <row r="20" spans="1:12" ht="105" x14ac:dyDescent="0.45">
      <c r="A20" s="513" t="s">
        <v>55</v>
      </c>
      <c r="B20" s="448" t="s">
        <v>56</v>
      </c>
      <c r="C20" s="474" t="s">
        <v>57</v>
      </c>
      <c r="D20" s="118" t="s">
        <v>58</v>
      </c>
      <c r="E20" s="119" t="s">
        <v>59</v>
      </c>
      <c r="F20" s="120" t="s">
        <v>139</v>
      </c>
      <c r="G20" s="101">
        <v>8075.5800000000008</v>
      </c>
      <c r="H20" s="101">
        <v>76314.231</v>
      </c>
      <c r="I20" s="104">
        <v>8075.5800000000008</v>
      </c>
      <c r="J20" s="104">
        <v>76314.231</v>
      </c>
      <c r="K20" s="52">
        <v>8075.5800000000008</v>
      </c>
      <c r="L20" s="52">
        <v>76314.231</v>
      </c>
    </row>
    <row r="21" spans="1:12" ht="78.75" x14ac:dyDescent="0.45">
      <c r="A21" s="513"/>
      <c r="B21" s="448"/>
      <c r="C21" s="474"/>
      <c r="D21" s="30" t="s">
        <v>61</v>
      </c>
      <c r="E21" s="31" t="s">
        <v>62</v>
      </c>
      <c r="F21" s="86" t="s">
        <v>63</v>
      </c>
      <c r="G21" s="101">
        <v>2.48</v>
      </c>
      <c r="H21" s="101">
        <f>G21*B2</f>
        <v>23.435999999999996</v>
      </c>
      <c r="I21" s="104">
        <v>2.48</v>
      </c>
      <c r="J21" s="104">
        <v>23.435999999999996</v>
      </c>
      <c r="K21" s="52">
        <v>2.48</v>
      </c>
      <c r="L21" s="52">
        <f>K21*B2</f>
        <v>23.435999999999996</v>
      </c>
    </row>
    <row r="22" spans="1:12" ht="39.4" x14ac:dyDescent="0.45">
      <c r="A22" s="513"/>
      <c r="B22" s="449"/>
      <c r="C22" s="515"/>
      <c r="D22" s="32" t="s">
        <v>64</v>
      </c>
      <c r="E22" s="31" t="s">
        <v>65</v>
      </c>
      <c r="F22" s="86" t="s">
        <v>66</v>
      </c>
      <c r="G22" s="101">
        <v>77331.142500000002</v>
      </c>
      <c r="H22" s="101">
        <v>730779.29662499996</v>
      </c>
      <c r="I22" s="104">
        <v>128885.23750000002</v>
      </c>
      <c r="J22" s="104">
        <v>1217965.494375</v>
      </c>
      <c r="K22" s="52">
        <v>128885.23750000002</v>
      </c>
      <c r="L22" s="52">
        <v>1217965.494375</v>
      </c>
    </row>
    <row r="23" spans="1:12" ht="65.650000000000006" x14ac:dyDescent="0.45">
      <c r="A23" s="513"/>
      <c r="B23" s="447" t="s">
        <v>67</v>
      </c>
      <c r="C23" s="33" t="s">
        <v>68</v>
      </c>
      <c r="D23" s="34" t="s">
        <v>69</v>
      </c>
      <c r="E23" s="31" t="s">
        <v>70</v>
      </c>
      <c r="F23" s="86" t="s">
        <v>71</v>
      </c>
      <c r="G23" s="101">
        <v>39215.705109108945</v>
      </c>
      <c r="H23" s="101">
        <v>370588.4132810795</v>
      </c>
      <c r="I23" s="104">
        <v>34228.813088505689</v>
      </c>
      <c r="J23" s="104">
        <v>323462.28368637874</v>
      </c>
      <c r="K23" s="52">
        <v>39215.705109108945</v>
      </c>
      <c r="L23" s="52">
        <v>370588.4132810795</v>
      </c>
    </row>
    <row r="24" spans="1:12" ht="78.75" x14ac:dyDescent="0.45">
      <c r="A24" s="513"/>
      <c r="B24" s="448"/>
      <c r="C24" s="35" t="s">
        <v>72</v>
      </c>
      <c r="D24" s="30" t="s">
        <v>73</v>
      </c>
      <c r="E24" s="31" t="s">
        <v>74</v>
      </c>
      <c r="F24" s="86" t="s">
        <v>75</v>
      </c>
      <c r="G24" s="101">
        <v>92.369453161616661</v>
      </c>
      <c r="H24" s="101">
        <v>872.89133237727742</v>
      </c>
      <c r="I24" s="104">
        <v>92.369453161616661</v>
      </c>
      <c r="J24" s="104">
        <v>872.89133237727742</v>
      </c>
      <c r="K24" s="52">
        <v>92.369453161616661</v>
      </c>
      <c r="L24" s="52">
        <v>872.89133237727742</v>
      </c>
    </row>
    <row r="25" spans="1:12" ht="65.650000000000006" x14ac:dyDescent="0.45">
      <c r="A25" s="513"/>
      <c r="B25" s="447" t="s">
        <v>76</v>
      </c>
      <c r="C25" s="473" t="s">
        <v>77</v>
      </c>
      <c r="D25" s="32" t="s">
        <v>78</v>
      </c>
      <c r="E25" s="31" t="s">
        <v>79</v>
      </c>
      <c r="F25" s="86" t="s">
        <v>80</v>
      </c>
      <c r="G25" s="101">
        <v>512.65914011920802</v>
      </c>
      <c r="H25" s="101">
        <v>4844.6288741265153</v>
      </c>
      <c r="I25" s="104">
        <v>512.65914011920802</v>
      </c>
      <c r="J25" s="104">
        <v>4844.6288741265153</v>
      </c>
      <c r="K25" s="52">
        <v>512.65914011920802</v>
      </c>
      <c r="L25" s="52">
        <v>4844.6288741265153</v>
      </c>
    </row>
    <row r="26" spans="1:12" ht="26.25" x14ac:dyDescent="0.45">
      <c r="A26" s="513"/>
      <c r="B26" s="448"/>
      <c r="C26" s="474"/>
      <c r="D26" s="447" t="s">
        <v>81</v>
      </c>
      <c r="E26" s="31" t="s">
        <v>82</v>
      </c>
      <c r="F26" s="86" t="s">
        <v>83</v>
      </c>
      <c r="G26" s="102">
        <v>96842.76</v>
      </c>
      <c r="H26" s="102">
        <v>915164.08199999994</v>
      </c>
      <c r="I26" s="105">
        <v>96842.76</v>
      </c>
      <c r="J26" s="105">
        <v>915164.08199999994</v>
      </c>
      <c r="K26" s="107">
        <v>96842.76</v>
      </c>
      <c r="L26" s="107">
        <v>915164.08199999994</v>
      </c>
    </row>
    <row r="27" spans="1:12" ht="26.25" x14ac:dyDescent="0.45">
      <c r="A27" s="513"/>
      <c r="B27" s="448"/>
      <c r="C27" s="474"/>
      <c r="D27" s="448"/>
      <c r="E27" s="31" t="s">
        <v>84</v>
      </c>
      <c r="F27" s="86" t="s">
        <v>85</v>
      </c>
      <c r="G27" s="101">
        <v>0</v>
      </c>
      <c r="H27" s="101">
        <v>0</v>
      </c>
      <c r="I27" s="104">
        <v>0</v>
      </c>
      <c r="J27" s="104">
        <v>0</v>
      </c>
      <c r="K27" s="52">
        <v>0</v>
      </c>
      <c r="L27" s="52">
        <v>0</v>
      </c>
    </row>
    <row r="28" spans="1:12" x14ac:dyDescent="0.45">
      <c r="A28" s="513"/>
      <c r="B28" s="448"/>
      <c r="C28" s="474"/>
      <c r="D28" s="448"/>
      <c r="E28" s="31" t="s">
        <v>86</v>
      </c>
      <c r="F28" s="86" t="s">
        <v>87</v>
      </c>
      <c r="G28" s="101">
        <v>75</v>
      </c>
      <c r="H28" s="101">
        <v>708.75</v>
      </c>
      <c r="I28" s="104">
        <v>75</v>
      </c>
      <c r="J28" s="104">
        <v>708.75</v>
      </c>
      <c r="K28" s="52">
        <v>75</v>
      </c>
      <c r="L28" s="52">
        <v>708.75</v>
      </c>
    </row>
    <row r="29" spans="1:12" x14ac:dyDescent="0.45">
      <c r="A29" s="513"/>
      <c r="B29" s="448"/>
      <c r="C29" s="474"/>
      <c r="D29" s="449"/>
      <c r="E29" s="31" t="s">
        <v>88</v>
      </c>
      <c r="F29" s="86" t="s">
        <v>89</v>
      </c>
      <c r="G29" s="101">
        <v>5.6337137009631046</v>
      </c>
      <c r="H29" s="101">
        <v>53.238594474101333</v>
      </c>
      <c r="I29" s="104">
        <v>5.6337137009631046</v>
      </c>
      <c r="J29" s="104">
        <v>53.238594474101333</v>
      </c>
      <c r="K29" s="52">
        <v>5.6337137009631046</v>
      </c>
      <c r="L29" s="52">
        <v>53.238594474101333</v>
      </c>
    </row>
    <row r="30" spans="1:12" ht="65.650000000000006" x14ac:dyDescent="0.45">
      <c r="A30" s="513"/>
      <c r="B30" s="448"/>
      <c r="C30" s="33" t="s">
        <v>90</v>
      </c>
      <c r="D30" s="30" t="s">
        <v>91</v>
      </c>
      <c r="E30" s="31" t="s">
        <v>92</v>
      </c>
      <c r="F30" s="86" t="s">
        <v>93</v>
      </c>
      <c r="G30" s="101">
        <v>5.2</v>
      </c>
      <c r="H30" s="101">
        <v>49.14</v>
      </c>
      <c r="I30" s="104">
        <v>5.2</v>
      </c>
      <c r="J30" s="104">
        <v>49.14</v>
      </c>
      <c r="K30" s="52">
        <v>5.2</v>
      </c>
      <c r="L30" s="52">
        <v>49.14</v>
      </c>
    </row>
    <row r="31" spans="1:12" ht="65.650000000000006" x14ac:dyDescent="0.45">
      <c r="A31" s="513"/>
      <c r="B31" s="448"/>
      <c r="C31" s="33" t="s">
        <v>94</v>
      </c>
      <c r="D31" s="30" t="s">
        <v>95</v>
      </c>
      <c r="E31" s="31" t="s">
        <v>96</v>
      </c>
      <c r="F31" s="86" t="s">
        <v>97</v>
      </c>
      <c r="G31" s="101">
        <v>9000</v>
      </c>
      <c r="H31" s="101">
        <v>85050</v>
      </c>
      <c r="I31" s="104">
        <v>9000</v>
      </c>
      <c r="J31" s="104">
        <v>85050</v>
      </c>
      <c r="K31" s="52">
        <v>9000</v>
      </c>
      <c r="L31" s="52">
        <v>85050</v>
      </c>
    </row>
    <row r="32" spans="1:12" ht="39.4" x14ac:dyDescent="0.45">
      <c r="A32" s="513"/>
      <c r="B32" s="448"/>
      <c r="C32" s="36" t="s">
        <v>98</v>
      </c>
      <c r="D32" s="32" t="s">
        <v>99</v>
      </c>
      <c r="E32" s="31" t="s">
        <v>100</v>
      </c>
      <c r="F32" s="86" t="s">
        <v>101</v>
      </c>
      <c r="G32" s="101">
        <v>0</v>
      </c>
      <c r="H32" s="101">
        <v>0</v>
      </c>
      <c r="I32" s="104">
        <v>0</v>
      </c>
      <c r="J32" s="104">
        <v>0</v>
      </c>
      <c r="K32" s="52">
        <v>0</v>
      </c>
      <c r="L32" s="52">
        <v>0</v>
      </c>
    </row>
    <row r="33" spans="1:12" ht="118.15" x14ac:dyDescent="0.45">
      <c r="A33" s="513"/>
      <c r="B33" s="448"/>
      <c r="C33" s="473" t="s">
        <v>102</v>
      </c>
      <c r="D33" s="37" t="s">
        <v>103</v>
      </c>
      <c r="E33" s="31" t="s">
        <v>104</v>
      </c>
      <c r="F33" s="86" t="s">
        <v>105</v>
      </c>
      <c r="G33" s="101">
        <v>12.4</v>
      </c>
      <c r="H33" s="101">
        <v>117.18</v>
      </c>
      <c r="I33" s="104">
        <v>12.4</v>
      </c>
      <c r="J33" s="104">
        <f>12.4*9.45</f>
        <v>117.17999999999999</v>
      </c>
      <c r="K33" s="52">
        <v>44</v>
      </c>
      <c r="L33" s="52">
        <v>415.8</v>
      </c>
    </row>
    <row r="34" spans="1:12" ht="52.5" x14ac:dyDescent="0.45">
      <c r="A34" s="513"/>
      <c r="B34" s="448"/>
      <c r="C34" s="474"/>
      <c r="D34" s="38" t="s">
        <v>106</v>
      </c>
      <c r="E34" s="31" t="s">
        <v>107</v>
      </c>
      <c r="F34" s="86" t="s">
        <v>108</v>
      </c>
      <c r="G34" s="101">
        <v>597.87</v>
      </c>
      <c r="H34" s="101">
        <v>5649.8714999999993</v>
      </c>
      <c r="I34" s="104">
        <v>597.87</v>
      </c>
      <c r="J34" s="104">
        <v>5649.8714999999993</v>
      </c>
      <c r="K34" s="52">
        <v>597.87</v>
      </c>
      <c r="L34" s="52">
        <v>5649.8714999999993</v>
      </c>
    </row>
    <row r="35" spans="1:12" ht="39.75" thickBot="1" x14ac:dyDescent="0.5">
      <c r="A35" s="514"/>
      <c r="B35" s="516"/>
      <c r="C35" s="510"/>
      <c r="D35" s="88"/>
      <c r="E35" s="89" t="s">
        <v>109</v>
      </c>
      <c r="F35" s="86" t="s">
        <v>110</v>
      </c>
      <c r="G35" s="101">
        <v>77331.142500000002</v>
      </c>
      <c r="H35" s="101">
        <v>730779.29662499996</v>
      </c>
      <c r="I35" s="104">
        <v>77331.142500000002</v>
      </c>
      <c r="J35" s="104">
        <v>730779.29662499996</v>
      </c>
      <c r="K35" s="52">
        <v>77331.142500000002</v>
      </c>
      <c r="L35" s="52">
        <v>730779.29662499996</v>
      </c>
    </row>
    <row r="36" spans="1:12" ht="15.75" customHeight="1" thickBot="1" x14ac:dyDescent="0.5">
      <c r="A36" s="460" t="s">
        <v>133</v>
      </c>
      <c r="B36" s="461"/>
      <c r="C36" s="461"/>
      <c r="D36" s="461"/>
      <c r="E36" s="461"/>
      <c r="F36" s="462"/>
      <c r="G36" s="108">
        <f>H36/B2</f>
        <v>309099.94241609075</v>
      </c>
      <c r="H36" s="108">
        <f>SUM(H20:H35)</f>
        <v>2920994.4558320576</v>
      </c>
      <c r="I36" s="109">
        <f>J36/B2</f>
        <v>355667.14539548749</v>
      </c>
      <c r="J36" s="99">
        <f>SUM(J20:J35)</f>
        <v>3361054.5239873566</v>
      </c>
      <c r="K36" s="106">
        <f>L36/B2</f>
        <v>360685.63741609076</v>
      </c>
      <c r="L36" s="53">
        <f>SUM(L20:L35)</f>
        <v>3408479.2735820576</v>
      </c>
    </row>
    <row r="37" spans="1:12" ht="157.5" x14ac:dyDescent="0.45">
      <c r="A37" s="511" t="s">
        <v>111</v>
      </c>
      <c r="B37" s="512" t="s">
        <v>112</v>
      </c>
      <c r="C37" s="90" t="s">
        <v>113</v>
      </c>
      <c r="D37" s="41" t="s">
        <v>114</v>
      </c>
      <c r="E37" s="91" t="s">
        <v>115</v>
      </c>
      <c r="F37" s="50" t="s">
        <v>116</v>
      </c>
      <c r="G37" s="101">
        <v>0</v>
      </c>
      <c r="H37" s="101">
        <v>0</v>
      </c>
      <c r="I37" s="104">
        <v>0</v>
      </c>
      <c r="J37" s="104">
        <v>0</v>
      </c>
      <c r="K37" s="52">
        <v>0</v>
      </c>
      <c r="L37" s="52">
        <v>0</v>
      </c>
    </row>
    <row r="38" spans="1:12" ht="39.75" thickBot="1" x14ac:dyDescent="0.5">
      <c r="A38" s="452"/>
      <c r="B38" s="454"/>
      <c r="C38" s="44"/>
      <c r="D38" s="45"/>
      <c r="E38" s="46" t="s">
        <v>117</v>
      </c>
      <c r="F38" s="50" t="s">
        <v>118</v>
      </c>
      <c r="G38" s="101">
        <v>0</v>
      </c>
      <c r="H38" s="101">
        <v>0</v>
      </c>
      <c r="I38" s="104">
        <v>0</v>
      </c>
      <c r="J38" s="104">
        <v>0</v>
      </c>
      <c r="K38" s="52">
        <v>0</v>
      </c>
      <c r="L38" s="52">
        <v>0</v>
      </c>
    </row>
    <row r="39" spans="1:12" ht="78.75" x14ac:dyDescent="0.45">
      <c r="A39" s="452"/>
      <c r="B39" s="454"/>
      <c r="C39" s="41" t="s">
        <v>119</v>
      </c>
      <c r="D39" s="110" t="s">
        <v>120</v>
      </c>
      <c r="E39" s="111" t="s">
        <v>121</v>
      </c>
      <c r="F39" s="112" t="s">
        <v>122</v>
      </c>
      <c r="G39" s="113">
        <v>19.229999999999997</v>
      </c>
      <c r="H39" s="113">
        <v>181.72349999999994</v>
      </c>
      <c r="I39" s="114">
        <v>19.23</v>
      </c>
      <c r="J39" s="114">
        <v>181.7235</v>
      </c>
      <c r="K39" s="115">
        <v>19.23</v>
      </c>
      <c r="L39" s="115">
        <v>181.7235</v>
      </c>
    </row>
    <row r="40" spans="1:12" ht="14.65" thickBot="1" x14ac:dyDescent="0.5">
      <c r="A40" s="504" t="s">
        <v>111</v>
      </c>
      <c r="B40" s="505"/>
      <c r="C40" s="505"/>
      <c r="D40" s="505"/>
      <c r="E40" s="505"/>
      <c r="F40" s="506"/>
      <c r="G40" s="122">
        <v>19.229999999999997</v>
      </c>
      <c r="H40" s="122">
        <v>181.72349999999994</v>
      </c>
      <c r="I40" s="123">
        <v>19.23</v>
      </c>
      <c r="J40" s="124">
        <v>181.7235</v>
      </c>
      <c r="K40" s="125">
        <v>19.23</v>
      </c>
      <c r="L40" s="126">
        <v>181.7235</v>
      </c>
    </row>
    <row r="41" spans="1:12" ht="14.65" thickBot="1" x14ac:dyDescent="0.5">
      <c r="A41" s="507" t="s">
        <v>124</v>
      </c>
      <c r="B41" s="508"/>
      <c r="C41" s="508"/>
      <c r="D41" s="508"/>
      <c r="E41" s="508"/>
      <c r="F41" s="509"/>
      <c r="G41" s="127">
        <f>H41/B2</f>
        <v>310767.17241609079</v>
      </c>
      <c r="H41" s="128">
        <f>SUM(H40+H36+H19)</f>
        <v>2936749.7793320576</v>
      </c>
      <c r="I41" s="128">
        <f>J41/9.45</f>
        <v>366406.07539548748</v>
      </c>
      <c r="J41" s="128">
        <f t="shared" ref="J41:L41" si="0">SUM(J40+J36+J19)</f>
        <v>3462537.4124873565</v>
      </c>
      <c r="K41" s="128">
        <f>L41/9.45</f>
        <v>385550.16741609073</v>
      </c>
      <c r="L41" s="129">
        <f t="shared" si="0"/>
        <v>3643449.0820820574</v>
      </c>
    </row>
    <row r="42" spans="1:12" x14ac:dyDescent="0.45">
      <c r="I42" s="92"/>
      <c r="J42" s="92"/>
    </row>
    <row r="43" spans="1:12" x14ac:dyDescent="0.45">
      <c r="I43" s="92"/>
      <c r="J43" s="92"/>
    </row>
    <row r="44" spans="1:12" x14ac:dyDescent="0.45">
      <c r="I44" s="92"/>
      <c r="J44" s="92"/>
    </row>
    <row r="45" spans="1:12" s="85" customFormat="1" x14ac:dyDescent="0.45">
      <c r="I45" s="121"/>
      <c r="J45" s="121"/>
    </row>
    <row r="46" spans="1:12" s="85" customFormat="1" x14ac:dyDescent="0.45">
      <c r="I46" s="121"/>
      <c r="J46" s="121"/>
    </row>
    <row r="47" spans="1:12" s="85" customFormat="1" x14ac:dyDescent="0.45">
      <c r="J47" s="121"/>
    </row>
    <row r="48" spans="1:12" s="85" customFormat="1" x14ac:dyDescent="0.45">
      <c r="J48" s="121"/>
    </row>
    <row r="49" spans="9:10" s="85" customFormat="1" x14ac:dyDescent="0.45">
      <c r="J49" s="121"/>
    </row>
    <row r="50" spans="9:10" s="85" customFormat="1" x14ac:dyDescent="0.45">
      <c r="J50" s="121"/>
    </row>
    <row r="51" spans="9:10" s="85" customFormat="1" x14ac:dyDescent="0.45">
      <c r="I51" s="121"/>
      <c r="J51" s="121"/>
    </row>
    <row r="52" spans="9:10" s="85" customFormat="1" x14ac:dyDescent="0.45">
      <c r="I52" s="121"/>
      <c r="J52" s="121"/>
    </row>
    <row r="53" spans="9:10" s="85" customFormat="1" x14ac:dyDescent="0.45">
      <c r="I53" s="121"/>
      <c r="J53" s="121"/>
    </row>
    <row r="54" spans="9:10" s="85" customFormat="1" x14ac:dyDescent="0.45">
      <c r="I54" s="121"/>
      <c r="J54" s="121"/>
    </row>
    <row r="55" spans="9:10" s="85" customFormat="1" x14ac:dyDescent="0.45">
      <c r="I55" s="121"/>
      <c r="J55" s="121"/>
    </row>
    <row r="56" spans="9:10" s="85" customFormat="1" x14ac:dyDescent="0.45">
      <c r="I56" s="121"/>
      <c r="J56" s="121"/>
    </row>
    <row r="57" spans="9:10" s="85" customFormat="1" x14ac:dyDescent="0.45">
      <c r="I57" s="121"/>
      <c r="J57" s="121"/>
    </row>
    <row r="58" spans="9:10" s="85" customFormat="1" x14ac:dyDescent="0.45">
      <c r="I58" s="121"/>
      <c r="J58" s="121"/>
    </row>
    <row r="59" spans="9:10" s="85" customFormat="1" x14ac:dyDescent="0.45">
      <c r="I59" s="121"/>
      <c r="J59" s="121"/>
    </row>
    <row r="60" spans="9:10" s="85" customFormat="1" x14ac:dyDescent="0.45">
      <c r="I60" s="121"/>
      <c r="J60" s="121"/>
    </row>
    <row r="61" spans="9:10" s="85" customFormat="1" x14ac:dyDescent="0.45">
      <c r="I61" s="121"/>
      <c r="J61" s="121"/>
    </row>
    <row r="62" spans="9:10" s="85" customFormat="1" x14ac:dyDescent="0.45">
      <c r="I62" s="121"/>
      <c r="J62" s="121"/>
    </row>
    <row r="63" spans="9:10" s="85" customFormat="1" x14ac:dyDescent="0.45">
      <c r="I63" s="121"/>
      <c r="J63" s="121"/>
    </row>
    <row r="64" spans="9:10" s="85" customFormat="1" x14ac:dyDescent="0.45">
      <c r="I64" s="121"/>
      <c r="J64" s="121"/>
    </row>
    <row r="65" spans="9:10" s="85" customFormat="1" x14ac:dyDescent="0.45">
      <c r="I65" s="121"/>
      <c r="J65" s="121"/>
    </row>
    <row r="66" spans="9:10" s="85" customFormat="1" x14ac:dyDescent="0.45">
      <c r="I66" s="121"/>
      <c r="J66" s="121"/>
    </row>
    <row r="67" spans="9:10" s="85" customFormat="1" x14ac:dyDescent="0.45">
      <c r="I67" s="121"/>
      <c r="J67" s="121"/>
    </row>
    <row r="68" spans="9:10" s="85" customFormat="1" x14ac:dyDescent="0.45">
      <c r="I68" s="121"/>
      <c r="J68" s="121"/>
    </row>
    <row r="69" spans="9:10" s="85" customFormat="1" x14ac:dyDescent="0.45">
      <c r="I69" s="121"/>
      <c r="J69" s="121"/>
    </row>
    <row r="70" spans="9:10" s="85" customFormat="1" x14ac:dyDescent="0.45">
      <c r="I70" s="121"/>
      <c r="J70" s="121"/>
    </row>
    <row r="71" spans="9:10" s="85" customFormat="1" x14ac:dyDescent="0.45">
      <c r="I71" s="121"/>
      <c r="J71" s="121"/>
    </row>
    <row r="72" spans="9:10" s="85" customFormat="1" x14ac:dyDescent="0.45">
      <c r="I72" s="121"/>
      <c r="J72" s="121"/>
    </row>
    <row r="73" spans="9:10" s="85" customFormat="1" x14ac:dyDescent="0.45">
      <c r="I73" s="121"/>
      <c r="J73" s="121"/>
    </row>
    <row r="74" spans="9:10" s="85" customFormat="1" x14ac:dyDescent="0.45">
      <c r="I74" s="121"/>
      <c r="J74" s="121"/>
    </row>
    <row r="75" spans="9:10" s="85" customFormat="1" x14ac:dyDescent="0.45">
      <c r="I75" s="121"/>
      <c r="J75" s="121"/>
    </row>
    <row r="76" spans="9:10" s="85" customFormat="1" x14ac:dyDescent="0.45">
      <c r="I76" s="121"/>
      <c r="J76" s="121"/>
    </row>
    <row r="77" spans="9:10" s="85" customFormat="1" x14ac:dyDescent="0.45">
      <c r="I77" s="121"/>
      <c r="J77" s="121"/>
    </row>
    <row r="78" spans="9:10" s="85" customFormat="1" x14ac:dyDescent="0.45">
      <c r="I78" s="121"/>
      <c r="J78" s="121"/>
    </row>
    <row r="79" spans="9:10" s="85" customFormat="1" x14ac:dyDescent="0.45">
      <c r="I79" s="121"/>
      <c r="J79" s="121"/>
    </row>
    <row r="80" spans="9:10" s="85" customFormat="1" x14ac:dyDescent="0.45">
      <c r="I80" s="121"/>
      <c r="J80" s="121"/>
    </row>
    <row r="81" spans="9:10" s="85" customFormat="1" x14ac:dyDescent="0.45">
      <c r="I81" s="121"/>
      <c r="J81" s="121"/>
    </row>
    <row r="82" spans="9:10" s="85" customFormat="1" x14ac:dyDescent="0.45">
      <c r="I82" s="121"/>
      <c r="J82" s="121"/>
    </row>
    <row r="83" spans="9:10" s="85" customFormat="1" x14ac:dyDescent="0.45">
      <c r="I83" s="121"/>
      <c r="J83" s="121"/>
    </row>
    <row r="84" spans="9:10" s="85" customFormat="1" x14ac:dyDescent="0.45">
      <c r="I84" s="121"/>
      <c r="J84" s="121"/>
    </row>
    <row r="85" spans="9:10" s="85" customFormat="1" x14ac:dyDescent="0.45">
      <c r="I85" s="121"/>
      <c r="J85" s="121"/>
    </row>
    <row r="86" spans="9:10" s="85" customFormat="1" x14ac:dyDescent="0.45">
      <c r="I86" s="121"/>
      <c r="J86" s="121"/>
    </row>
    <row r="87" spans="9:10" s="85" customFormat="1" x14ac:dyDescent="0.45">
      <c r="I87" s="121"/>
      <c r="J87" s="121"/>
    </row>
    <row r="88" spans="9:10" s="85" customFormat="1" x14ac:dyDescent="0.45">
      <c r="I88" s="121"/>
      <c r="J88" s="121"/>
    </row>
    <row r="89" spans="9:10" s="85" customFormat="1" x14ac:dyDescent="0.45">
      <c r="I89" s="121"/>
      <c r="J89" s="121"/>
    </row>
    <row r="90" spans="9:10" s="85" customFormat="1" x14ac:dyDescent="0.45">
      <c r="I90" s="121"/>
      <c r="J90" s="121"/>
    </row>
    <row r="91" spans="9:10" s="85" customFormat="1" x14ac:dyDescent="0.45">
      <c r="I91" s="121"/>
      <c r="J91" s="121"/>
    </row>
    <row r="92" spans="9:10" s="85" customFormat="1" x14ac:dyDescent="0.45">
      <c r="I92" s="121"/>
      <c r="J92" s="121"/>
    </row>
    <row r="93" spans="9:10" s="85" customFormat="1" x14ac:dyDescent="0.45">
      <c r="I93" s="121"/>
      <c r="J93" s="121"/>
    </row>
    <row r="94" spans="9:10" s="85" customFormat="1" x14ac:dyDescent="0.45">
      <c r="I94" s="121"/>
      <c r="J94" s="121"/>
    </row>
    <row r="95" spans="9:10" s="85" customFormat="1" x14ac:dyDescent="0.45">
      <c r="I95" s="121"/>
      <c r="J95" s="121"/>
    </row>
    <row r="96" spans="9:10" s="85" customFormat="1" x14ac:dyDescent="0.45">
      <c r="I96" s="121"/>
      <c r="J96" s="121"/>
    </row>
    <row r="97" spans="9:10" s="85" customFormat="1" x14ac:dyDescent="0.45">
      <c r="I97" s="121"/>
      <c r="J97" s="121"/>
    </row>
    <row r="98" spans="9:10" s="85" customFormat="1" x14ac:dyDescent="0.45">
      <c r="I98" s="121"/>
      <c r="J98" s="121"/>
    </row>
    <row r="99" spans="9:10" s="85" customFormat="1" x14ac:dyDescent="0.45">
      <c r="I99" s="121"/>
      <c r="J99" s="121"/>
    </row>
    <row r="100" spans="9:10" s="85" customFormat="1" x14ac:dyDescent="0.45">
      <c r="I100" s="121"/>
      <c r="J100" s="121"/>
    </row>
    <row r="101" spans="9:10" s="85" customFormat="1" x14ac:dyDescent="0.45">
      <c r="I101" s="121"/>
      <c r="J101" s="121"/>
    </row>
    <row r="102" spans="9:10" s="85" customFormat="1" x14ac:dyDescent="0.45">
      <c r="I102" s="121"/>
      <c r="J102" s="121"/>
    </row>
    <row r="103" spans="9:10" s="85" customFormat="1" x14ac:dyDescent="0.45">
      <c r="I103" s="121"/>
      <c r="J103" s="121"/>
    </row>
    <row r="104" spans="9:10" s="85" customFormat="1" x14ac:dyDescent="0.45">
      <c r="I104" s="121"/>
      <c r="J104" s="121"/>
    </row>
    <row r="105" spans="9:10" s="85" customFormat="1" x14ac:dyDescent="0.45">
      <c r="I105" s="121"/>
      <c r="J105" s="121"/>
    </row>
    <row r="106" spans="9:10" s="85" customFormat="1" x14ac:dyDescent="0.45">
      <c r="I106" s="121"/>
      <c r="J106" s="121"/>
    </row>
    <row r="107" spans="9:10" s="85" customFormat="1" x14ac:dyDescent="0.45">
      <c r="I107" s="121"/>
      <c r="J107" s="121"/>
    </row>
    <row r="108" spans="9:10" s="85" customFormat="1" x14ac:dyDescent="0.45">
      <c r="I108" s="121"/>
      <c r="J108" s="121"/>
    </row>
    <row r="109" spans="9:10" s="85" customFormat="1" x14ac:dyDescent="0.45">
      <c r="I109" s="121"/>
      <c r="J109" s="121"/>
    </row>
    <row r="110" spans="9:10" s="85" customFormat="1" x14ac:dyDescent="0.45">
      <c r="I110" s="121"/>
      <c r="J110" s="121"/>
    </row>
    <row r="111" spans="9:10" s="85" customFormat="1" x14ac:dyDescent="0.45">
      <c r="I111" s="121"/>
      <c r="J111" s="121"/>
    </row>
    <row r="112" spans="9:10" s="85" customFormat="1" x14ac:dyDescent="0.45">
      <c r="I112" s="121"/>
      <c r="J112" s="121"/>
    </row>
    <row r="113" spans="9:10" s="85" customFormat="1" x14ac:dyDescent="0.45">
      <c r="I113" s="121"/>
      <c r="J113" s="121"/>
    </row>
    <row r="114" spans="9:10" s="85" customFormat="1" x14ac:dyDescent="0.45">
      <c r="I114" s="121"/>
      <c r="J114" s="121"/>
    </row>
    <row r="115" spans="9:10" s="85" customFormat="1" x14ac:dyDescent="0.45">
      <c r="I115" s="121"/>
      <c r="J115" s="121"/>
    </row>
    <row r="116" spans="9:10" s="85" customFormat="1" x14ac:dyDescent="0.45">
      <c r="I116" s="121"/>
      <c r="J116" s="121"/>
    </row>
    <row r="117" spans="9:10" s="85" customFormat="1" x14ac:dyDescent="0.45">
      <c r="I117" s="121"/>
      <c r="J117" s="121"/>
    </row>
    <row r="118" spans="9:10" s="85" customFormat="1" x14ac:dyDescent="0.45">
      <c r="I118" s="121"/>
      <c r="J118" s="121"/>
    </row>
    <row r="119" spans="9:10" s="85" customFormat="1" x14ac:dyDescent="0.45">
      <c r="I119" s="121"/>
      <c r="J119" s="121"/>
    </row>
    <row r="120" spans="9:10" s="85" customFormat="1" x14ac:dyDescent="0.45">
      <c r="I120" s="121"/>
      <c r="J120" s="121"/>
    </row>
    <row r="121" spans="9:10" s="85" customFormat="1" x14ac:dyDescent="0.45">
      <c r="I121" s="121"/>
      <c r="J121" s="121"/>
    </row>
    <row r="122" spans="9:10" s="85" customFormat="1" x14ac:dyDescent="0.45">
      <c r="I122" s="121"/>
      <c r="J122" s="121"/>
    </row>
    <row r="123" spans="9:10" s="85" customFormat="1" x14ac:dyDescent="0.45">
      <c r="I123" s="121"/>
      <c r="J123" s="121"/>
    </row>
    <row r="124" spans="9:10" s="85" customFormat="1" x14ac:dyDescent="0.45">
      <c r="I124" s="121"/>
      <c r="J124" s="121"/>
    </row>
    <row r="125" spans="9:10" s="85" customFormat="1" x14ac:dyDescent="0.45">
      <c r="I125" s="121"/>
      <c r="J125" s="121"/>
    </row>
    <row r="126" spans="9:10" s="85" customFormat="1" x14ac:dyDescent="0.45">
      <c r="I126" s="121"/>
      <c r="J126" s="121"/>
    </row>
    <row r="127" spans="9:10" s="85" customFormat="1" x14ac:dyDescent="0.45">
      <c r="I127" s="121"/>
      <c r="J127" s="121"/>
    </row>
    <row r="128" spans="9:10" s="85" customFormat="1" x14ac:dyDescent="0.45">
      <c r="I128" s="121"/>
      <c r="J128" s="121"/>
    </row>
    <row r="129" spans="9:10" s="85" customFormat="1" x14ac:dyDescent="0.45">
      <c r="I129" s="121"/>
      <c r="J129" s="121"/>
    </row>
    <row r="130" spans="9:10" s="85" customFormat="1" x14ac:dyDescent="0.45">
      <c r="I130" s="121"/>
      <c r="J130" s="121"/>
    </row>
    <row r="131" spans="9:10" s="85" customFormat="1" x14ac:dyDescent="0.45">
      <c r="I131" s="121"/>
      <c r="J131" s="121"/>
    </row>
    <row r="132" spans="9:10" s="85" customFormat="1" x14ac:dyDescent="0.45">
      <c r="I132" s="121"/>
      <c r="J132" s="121"/>
    </row>
    <row r="133" spans="9:10" s="85" customFormat="1" x14ac:dyDescent="0.45">
      <c r="I133" s="121"/>
      <c r="J133" s="121"/>
    </row>
    <row r="134" spans="9:10" s="85" customFormat="1" x14ac:dyDescent="0.45">
      <c r="I134" s="121"/>
      <c r="J134" s="121"/>
    </row>
    <row r="135" spans="9:10" s="85" customFormat="1" x14ac:dyDescent="0.45">
      <c r="I135" s="121"/>
      <c r="J135" s="121"/>
    </row>
    <row r="136" spans="9:10" s="85" customFormat="1" x14ac:dyDescent="0.45">
      <c r="I136" s="121"/>
      <c r="J136" s="121"/>
    </row>
    <row r="137" spans="9:10" s="85" customFormat="1" x14ac:dyDescent="0.45">
      <c r="I137" s="121"/>
      <c r="J137" s="121"/>
    </row>
    <row r="138" spans="9:10" s="85" customFormat="1" x14ac:dyDescent="0.45">
      <c r="I138" s="121"/>
      <c r="J138" s="121"/>
    </row>
    <row r="139" spans="9:10" s="85" customFormat="1" x14ac:dyDescent="0.45">
      <c r="I139" s="121"/>
      <c r="J139" s="121"/>
    </row>
    <row r="140" spans="9:10" s="85" customFormat="1" x14ac:dyDescent="0.45">
      <c r="I140" s="121"/>
      <c r="J140" s="121"/>
    </row>
    <row r="141" spans="9:10" s="85" customFormat="1" x14ac:dyDescent="0.45">
      <c r="I141" s="121"/>
      <c r="J141" s="121"/>
    </row>
    <row r="142" spans="9:10" s="85" customFormat="1" x14ac:dyDescent="0.45">
      <c r="I142" s="121"/>
      <c r="J142" s="121"/>
    </row>
    <row r="143" spans="9:10" s="85" customFormat="1" x14ac:dyDescent="0.45">
      <c r="I143" s="121"/>
      <c r="J143" s="121"/>
    </row>
    <row r="144" spans="9:10" s="85" customFormat="1" x14ac:dyDescent="0.45">
      <c r="I144" s="121"/>
      <c r="J144" s="121"/>
    </row>
    <row r="145" spans="7:10" s="85" customFormat="1" x14ac:dyDescent="0.45">
      <c r="I145" s="121"/>
      <c r="J145" s="121"/>
    </row>
    <row r="146" spans="7:10" s="85" customFormat="1" x14ac:dyDescent="0.45">
      <c r="I146" s="121"/>
      <c r="J146" s="121"/>
    </row>
    <row r="147" spans="7:10" s="85" customFormat="1" x14ac:dyDescent="0.45">
      <c r="I147" s="121"/>
      <c r="J147" s="121"/>
    </row>
    <row r="148" spans="7:10" s="85" customFormat="1" x14ac:dyDescent="0.45">
      <c r="I148" s="121"/>
      <c r="J148" s="121"/>
    </row>
    <row r="149" spans="7:10" s="85" customFormat="1" x14ac:dyDescent="0.45">
      <c r="I149" s="121"/>
      <c r="J149" s="121"/>
    </row>
    <row r="150" spans="7:10" s="85" customFormat="1" x14ac:dyDescent="0.45">
      <c r="I150" s="121"/>
      <c r="J150" s="121"/>
    </row>
    <row r="151" spans="7:10" s="85" customFormat="1" x14ac:dyDescent="0.45">
      <c r="I151" s="121"/>
      <c r="J151" s="121"/>
    </row>
    <row r="152" spans="7:10" s="85" customFormat="1" x14ac:dyDescent="0.45">
      <c r="I152" s="121"/>
      <c r="J152" s="121"/>
    </row>
    <row r="153" spans="7:10" s="85" customFormat="1" x14ac:dyDescent="0.45">
      <c r="I153" s="121"/>
      <c r="J153" s="121"/>
    </row>
    <row r="154" spans="7:10" s="85" customFormat="1" x14ac:dyDescent="0.45">
      <c r="I154" s="121"/>
      <c r="J154" s="121"/>
    </row>
    <row r="155" spans="7:10" s="85" customFormat="1" x14ac:dyDescent="0.45">
      <c r="I155" s="121"/>
      <c r="J155" s="121"/>
    </row>
    <row r="156" spans="7:10" s="85" customFormat="1" x14ac:dyDescent="0.45">
      <c r="I156" s="121"/>
      <c r="J156" s="121"/>
    </row>
    <row r="157" spans="7:10" s="85" customFormat="1" x14ac:dyDescent="0.45">
      <c r="I157" s="121"/>
      <c r="J157" s="121"/>
    </row>
    <row r="158" spans="7:10" x14ac:dyDescent="0.45">
      <c r="G158" s="94"/>
      <c r="H158" s="85"/>
      <c r="I158" s="92"/>
      <c r="J158" s="92"/>
    </row>
    <row r="159" spans="7:10" x14ac:dyDescent="0.45">
      <c r="G159" s="84"/>
      <c r="H159" s="85"/>
      <c r="I159" s="92"/>
      <c r="J159" s="92"/>
    </row>
    <row r="160" spans="7:10" x14ac:dyDescent="0.45">
      <c r="G160" s="84"/>
      <c r="H160" s="85"/>
      <c r="I160" s="92"/>
      <c r="J160" s="92"/>
    </row>
    <row r="161" spans="7:10" x14ac:dyDescent="0.45">
      <c r="G161" s="84"/>
      <c r="H161" s="85"/>
      <c r="I161" s="92"/>
      <c r="J161" s="92"/>
    </row>
    <row r="162" spans="7:10" x14ac:dyDescent="0.45">
      <c r="G162" s="84"/>
      <c r="H162" s="85"/>
      <c r="I162" s="92"/>
      <c r="J162" s="92"/>
    </row>
    <row r="163" spans="7:10" x14ac:dyDescent="0.45">
      <c r="G163" s="84"/>
      <c r="H163" s="85"/>
      <c r="I163" s="92"/>
      <c r="J163" s="92"/>
    </row>
  </sheetData>
  <mergeCells count="34">
    <mergeCell ref="A1:E1"/>
    <mergeCell ref="F3:F6"/>
    <mergeCell ref="A4:A6"/>
    <mergeCell ref="B4:B6"/>
    <mergeCell ref="C4:C6"/>
    <mergeCell ref="D4:D6"/>
    <mergeCell ref="E4:E6"/>
    <mergeCell ref="K4:K6"/>
    <mergeCell ref="A7:A18"/>
    <mergeCell ref="B7:B10"/>
    <mergeCell ref="C7:C10"/>
    <mergeCell ref="B11:B17"/>
    <mergeCell ref="D11:D12"/>
    <mergeCell ref="D26:D29"/>
    <mergeCell ref="G4:G6"/>
    <mergeCell ref="H4:H6"/>
    <mergeCell ref="I4:I6"/>
    <mergeCell ref="J4:J6"/>
    <mergeCell ref="L4:L6"/>
    <mergeCell ref="A40:F40"/>
    <mergeCell ref="A36:F36"/>
    <mergeCell ref="A41:F41"/>
    <mergeCell ref="C33:C35"/>
    <mergeCell ref="A37:A39"/>
    <mergeCell ref="B37:B39"/>
    <mergeCell ref="D13:D15"/>
    <mergeCell ref="C14:C16"/>
    <mergeCell ref="A19:F19"/>
    <mergeCell ref="A20:A35"/>
    <mergeCell ref="B20:B22"/>
    <mergeCell ref="C20:C22"/>
    <mergeCell ref="B23:B24"/>
    <mergeCell ref="B25:B35"/>
    <mergeCell ref="C25:C29"/>
  </mergeCell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14"/>
  <sheetViews>
    <sheetView workbookViewId="0">
      <selection activeCell="D22" sqref="D22"/>
    </sheetView>
  </sheetViews>
  <sheetFormatPr defaultColWidth="8.796875" defaultRowHeight="14.25" x14ac:dyDescent="0.45"/>
  <cols>
    <col min="1" max="1" width="11.1328125" customWidth="1"/>
    <col min="2" max="2" width="13.1328125" customWidth="1"/>
    <col min="3" max="3" width="13" customWidth="1"/>
    <col min="4" max="4" width="12" bestFit="1" customWidth="1"/>
    <col min="5" max="5" width="14.6640625" customWidth="1"/>
    <col min="6" max="6" width="9.1328125" bestFit="1" customWidth="1"/>
  </cols>
  <sheetData>
    <row r="2" spans="1:6" x14ac:dyDescent="0.45">
      <c r="A2" s="84"/>
      <c r="B2" s="84" t="s">
        <v>126</v>
      </c>
      <c r="C2" s="84" t="s">
        <v>127</v>
      </c>
      <c r="D2" s="84" t="s">
        <v>123</v>
      </c>
      <c r="E2" s="83" t="s">
        <v>124</v>
      </c>
    </row>
    <row r="3" spans="1:6" x14ac:dyDescent="0.45">
      <c r="A3" s="84" t="s">
        <v>128</v>
      </c>
      <c r="B3" s="87">
        <f>'Kaigu purvs Energ.koksne'!G19</f>
        <v>1648</v>
      </c>
      <c r="C3" s="93">
        <f>'Kaigu purvs Energ.koksne'!G36</f>
        <v>309099.94241609075</v>
      </c>
      <c r="D3" s="87">
        <f>'Kaigu purvs Energ.koksne'!G40</f>
        <v>19.229999999999997</v>
      </c>
      <c r="E3" s="83">
        <f>'Kaigu purvs Energ.koksne'!G41</f>
        <v>310767.17241609079</v>
      </c>
      <c r="F3" s="6"/>
    </row>
    <row r="4" spans="1:6" x14ac:dyDescent="0.45">
      <c r="A4" s="84"/>
      <c r="B4" s="69">
        <f>B3/E3</f>
        <v>5.303005421027766E-3</v>
      </c>
      <c r="C4" s="69">
        <f>C3/E3</f>
        <v>0.99463511545624983</v>
      </c>
      <c r="D4" s="69">
        <f>D3/E3</f>
        <v>6.1879122722308208E-5</v>
      </c>
      <c r="E4" s="130">
        <v>1</v>
      </c>
    </row>
    <row r="5" spans="1:6" x14ac:dyDescent="0.45">
      <c r="A5" s="84" t="s">
        <v>129</v>
      </c>
      <c r="B5" s="87">
        <f>'Kaigu purvs Energ.koksne'!I19</f>
        <v>10719.699999999999</v>
      </c>
      <c r="C5" s="93">
        <f>'Kaigu purvs Energ.koksne'!I36</f>
        <v>355667.14539548749</v>
      </c>
      <c r="D5" s="87">
        <f>'Kaigu purvs Energ.koksne'!I40</f>
        <v>19.23</v>
      </c>
      <c r="E5" s="83">
        <f>'Kaigu purvs Energ.koksne'!I41</f>
        <v>366406.07539548748</v>
      </c>
    </row>
    <row r="6" spans="1:6" x14ac:dyDescent="0.45">
      <c r="A6" s="84"/>
      <c r="B6" s="69">
        <f>B5/E5</f>
        <v>2.9256338035414626E-2</v>
      </c>
      <c r="C6" s="69">
        <f>C5/E5</f>
        <v>0.97069117921036452</v>
      </c>
      <c r="D6" s="69">
        <f>D5/E5</f>
        <v>5.2482754220829247E-5</v>
      </c>
      <c r="E6" s="130">
        <v>1</v>
      </c>
    </row>
    <row r="7" spans="1:6" x14ac:dyDescent="0.45">
      <c r="A7" s="84" t="s">
        <v>130</v>
      </c>
      <c r="B7" s="87">
        <f>'Kaigu purvs Energ.koksne'!K19</f>
        <v>24845.3</v>
      </c>
      <c r="C7" s="93">
        <f>'Kaigu purvs Energ.koksne'!K36</f>
        <v>360685.63741609076</v>
      </c>
      <c r="D7" s="84">
        <f>'Kaigu purvs Energ.koksne'!K39</f>
        <v>19.23</v>
      </c>
      <c r="E7" s="83">
        <f>'Kaigu purvs Energ.koksne'!K41</f>
        <v>385550.16741609073</v>
      </c>
    </row>
    <row r="8" spans="1:6" x14ac:dyDescent="0.45">
      <c r="A8" s="5"/>
      <c r="B8" s="69">
        <f>B7/E7</f>
        <v>6.4441159931300535E-2</v>
      </c>
      <c r="C8" s="69">
        <f>C7/E7</f>
        <v>0.93550896329097988</v>
      </c>
      <c r="D8" s="69">
        <f>D7/E7</f>
        <v>4.9876777719685793E-5</v>
      </c>
      <c r="E8" s="69">
        <v>1</v>
      </c>
    </row>
    <row r="11" spans="1:6" x14ac:dyDescent="0.45">
      <c r="A11" s="84"/>
      <c r="B11" s="84" t="s">
        <v>126</v>
      </c>
      <c r="C11" s="84" t="s">
        <v>127</v>
      </c>
      <c r="D11" s="84" t="s">
        <v>123</v>
      </c>
      <c r="E11" s="83" t="s">
        <v>124</v>
      </c>
    </row>
    <row r="12" spans="1:6" x14ac:dyDescent="0.45">
      <c r="A12" s="84" t="s">
        <v>128</v>
      </c>
      <c r="B12" s="87">
        <v>1648</v>
      </c>
      <c r="C12" s="93">
        <f>C3</f>
        <v>309099.94241609075</v>
      </c>
      <c r="D12" s="87">
        <v>19.229999999999997</v>
      </c>
      <c r="E12" s="83">
        <f>E3</f>
        <v>310767.17241609079</v>
      </c>
    </row>
    <row r="13" spans="1:6" x14ac:dyDescent="0.45">
      <c r="A13" s="84" t="s">
        <v>129</v>
      </c>
      <c r="B13" s="87">
        <f>B5</f>
        <v>10719.699999999999</v>
      </c>
      <c r="C13" s="93">
        <f>C5</f>
        <v>355667.14539548749</v>
      </c>
      <c r="D13" s="87">
        <v>19.23</v>
      </c>
      <c r="E13" s="83">
        <f>E5</f>
        <v>366406.07539548748</v>
      </c>
    </row>
    <row r="14" spans="1:6" ht="15.75" customHeight="1" x14ac:dyDescent="0.45">
      <c r="A14" s="84" t="s">
        <v>130</v>
      </c>
      <c r="B14" s="87">
        <f>B7</f>
        <v>24845.3</v>
      </c>
      <c r="C14" s="93">
        <f>C7</f>
        <v>360685.63741609076</v>
      </c>
      <c r="D14" s="84">
        <v>19.23</v>
      </c>
      <c r="E14" s="83">
        <f>E7</f>
        <v>385550.16741609073</v>
      </c>
    </row>
  </sheetData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15"/>
  <sheetViews>
    <sheetView topLeftCell="A31" workbookViewId="0">
      <selection activeCell="K32" sqref="K32"/>
    </sheetView>
  </sheetViews>
  <sheetFormatPr defaultColWidth="8.796875" defaultRowHeight="14.25" x14ac:dyDescent="0.45"/>
  <cols>
    <col min="6" max="6" width="11.46484375" bestFit="1" customWidth="1"/>
    <col min="7" max="7" width="12.33203125" bestFit="1" customWidth="1"/>
    <col min="8" max="8" width="11.46484375" bestFit="1" customWidth="1"/>
    <col min="9" max="9" width="12.46484375" bestFit="1" customWidth="1"/>
    <col min="10" max="10" width="11.46484375" bestFit="1" customWidth="1"/>
    <col min="11" max="11" width="15.1328125" customWidth="1"/>
    <col min="12" max="12" width="11.46484375" bestFit="1" customWidth="1"/>
  </cols>
  <sheetData>
    <row r="1" spans="1:14" ht="40.5" customHeight="1" thickBot="1" x14ac:dyDescent="0.5">
      <c r="A1" s="573" t="s">
        <v>147</v>
      </c>
      <c r="B1" s="574"/>
      <c r="C1" s="574"/>
      <c r="D1" s="574"/>
      <c r="E1" s="574"/>
      <c r="F1" s="290"/>
      <c r="G1" s="291">
        <v>0.4556</v>
      </c>
      <c r="H1" s="292" t="s">
        <v>132</v>
      </c>
      <c r="I1" s="70"/>
      <c r="J1" s="131"/>
      <c r="K1" s="70"/>
      <c r="L1" s="70"/>
    </row>
    <row r="2" spans="1:14" ht="26.25" customHeight="1" thickBot="1" x14ac:dyDescent="0.5">
      <c r="A2" s="133" t="s">
        <v>1</v>
      </c>
      <c r="B2" s="133" t="s">
        <v>2</v>
      </c>
      <c r="C2" s="133" t="s">
        <v>3</v>
      </c>
      <c r="D2" s="133" t="s">
        <v>4</v>
      </c>
      <c r="E2" s="134" t="s">
        <v>5</v>
      </c>
      <c r="F2" s="575" t="s">
        <v>12</v>
      </c>
      <c r="G2" s="578" t="s">
        <v>148</v>
      </c>
      <c r="H2" s="579"/>
      <c r="I2" s="539" t="s">
        <v>137</v>
      </c>
      <c r="J2" s="580"/>
      <c r="K2" s="581" t="s">
        <v>144</v>
      </c>
      <c r="L2" s="582"/>
    </row>
    <row r="3" spans="1:14" ht="15" customHeight="1" x14ac:dyDescent="0.45">
      <c r="A3" s="583" t="s">
        <v>7</v>
      </c>
      <c r="B3" s="583" t="s">
        <v>8</v>
      </c>
      <c r="C3" s="583" t="s">
        <v>9</v>
      </c>
      <c r="D3" s="583" t="s">
        <v>10</v>
      </c>
      <c r="E3" s="585" t="s">
        <v>11</v>
      </c>
      <c r="F3" s="576"/>
      <c r="G3" s="589" t="s">
        <v>184</v>
      </c>
      <c r="H3" s="592" t="s">
        <v>141</v>
      </c>
      <c r="I3" s="594" t="s">
        <v>184</v>
      </c>
      <c r="J3" s="597" t="s">
        <v>142</v>
      </c>
      <c r="K3" s="599" t="s">
        <v>184</v>
      </c>
      <c r="L3" s="587" t="s">
        <v>143</v>
      </c>
    </row>
    <row r="4" spans="1:14" x14ac:dyDescent="0.45">
      <c r="A4" s="584"/>
      <c r="B4" s="584"/>
      <c r="C4" s="584"/>
      <c r="D4" s="584"/>
      <c r="E4" s="585"/>
      <c r="F4" s="576"/>
      <c r="G4" s="590"/>
      <c r="H4" s="592"/>
      <c r="I4" s="595"/>
      <c r="J4" s="597"/>
      <c r="K4" s="600"/>
      <c r="L4" s="587"/>
    </row>
    <row r="5" spans="1:14" ht="30.75" customHeight="1" thickBot="1" x14ac:dyDescent="0.5">
      <c r="A5" s="584"/>
      <c r="B5" s="584"/>
      <c r="C5" s="584"/>
      <c r="D5" s="584"/>
      <c r="E5" s="586"/>
      <c r="F5" s="577"/>
      <c r="G5" s="591"/>
      <c r="H5" s="593"/>
      <c r="I5" s="596"/>
      <c r="J5" s="598"/>
      <c r="K5" s="601"/>
      <c r="L5" s="588"/>
    </row>
    <row r="6" spans="1:14" ht="52.5" x14ac:dyDescent="0.45">
      <c r="A6" s="563" t="s">
        <v>17</v>
      </c>
      <c r="B6" s="566" t="s">
        <v>18</v>
      </c>
      <c r="C6" s="566" t="s">
        <v>19</v>
      </c>
      <c r="D6" s="135" t="s">
        <v>20</v>
      </c>
      <c r="E6" s="136" t="s">
        <v>21</v>
      </c>
      <c r="F6" s="137" t="s">
        <v>22</v>
      </c>
      <c r="G6" s="138">
        <v>0</v>
      </c>
      <c r="H6" s="138">
        <f>G6*G1</f>
        <v>0</v>
      </c>
      <c r="I6" s="139">
        <v>0</v>
      </c>
      <c r="J6" s="139">
        <f>I6*$G$1</f>
        <v>0</v>
      </c>
      <c r="K6" s="140">
        <v>0</v>
      </c>
      <c r="L6" s="140">
        <f>K6*$G$1</f>
        <v>0</v>
      </c>
      <c r="N6">
        <v>0</v>
      </c>
    </row>
    <row r="7" spans="1:14" ht="52.5" x14ac:dyDescent="0.45">
      <c r="A7" s="564"/>
      <c r="B7" s="567"/>
      <c r="C7" s="567"/>
      <c r="D7" s="141" t="s">
        <v>23</v>
      </c>
      <c r="E7" s="142" t="s">
        <v>24</v>
      </c>
      <c r="F7" s="143" t="s">
        <v>25</v>
      </c>
      <c r="G7" s="138">
        <f>'[1] A2 Savvaļas ogas'!O6</f>
        <v>1551.1394999999995</v>
      </c>
      <c r="H7" s="138">
        <f>G7*$G$1</f>
        <v>706.69915619999983</v>
      </c>
      <c r="I7" s="139">
        <v>1551.1394999999995</v>
      </c>
      <c r="J7" s="139">
        <f t="shared" ref="J7:J17" si="0">I7*$G$1</f>
        <v>706.69915619999983</v>
      </c>
      <c r="K7" s="140">
        <v>1551.1394999999995</v>
      </c>
      <c r="L7" s="140">
        <f t="shared" ref="L7:L17" si="1">K7*$G$1</f>
        <v>706.69915619999983</v>
      </c>
      <c r="N7">
        <v>1551.1394999999995</v>
      </c>
    </row>
    <row r="8" spans="1:14" ht="26.25" x14ac:dyDescent="0.45">
      <c r="A8" s="564"/>
      <c r="B8" s="567"/>
      <c r="C8" s="567"/>
      <c r="D8" s="141" t="s">
        <v>26</v>
      </c>
      <c r="E8" s="142" t="s">
        <v>27</v>
      </c>
      <c r="F8" s="143" t="s">
        <v>28</v>
      </c>
      <c r="G8" s="138">
        <v>0</v>
      </c>
      <c r="H8" s="138">
        <f t="shared" ref="H8:H14" si="2">G8*$G$1</f>
        <v>0</v>
      </c>
      <c r="I8" s="139">
        <v>0</v>
      </c>
      <c r="J8" s="139">
        <f t="shared" si="0"/>
        <v>0</v>
      </c>
      <c r="K8" s="140">
        <v>0</v>
      </c>
      <c r="L8" s="140">
        <f t="shared" si="1"/>
        <v>0</v>
      </c>
    </row>
    <row r="9" spans="1:14" ht="52.5" x14ac:dyDescent="0.45">
      <c r="A9" s="564"/>
      <c r="B9" s="567"/>
      <c r="C9" s="568"/>
      <c r="D9" s="141" t="s">
        <v>134</v>
      </c>
      <c r="E9" s="142" t="s">
        <v>29</v>
      </c>
      <c r="F9" s="143" t="s">
        <v>30</v>
      </c>
      <c r="G9" s="138">
        <v>0</v>
      </c>
      <c r="H9" s="138">
        <f t="shared" si="2"/>
        <v>0</v>
      </c>
      <c r="I9" s="139">
        <v>0</v>
      </c>
      <c r="J9" s="139">
        <f t="shared" si="0"/>
        <v>0</v>
      </c>
      <c r="K9" s="140">
        <v>0</v>
      </c>
      <c r="L9" s="140">
        <f t="shared" si="1"/>
        <v>0</v>
      </c>
    </row>
    <row r="10" spans="1:14" ht="52.5" x14ac:dyDescent="0.45">
      <c r="A10" s="564"/>
      <c r="B10" s="569" t="s">
        <v>31</v>
      </c>
      <c r="C10" s="144"/>
      <c r="D10" s="570" t="s">
        <v>32</v>
      </c>
      <c r="E10" s="142" t="s">
        <v>33</v>
      </c>
      <c r="F10" s="143" t="s">
        <v>34</v>
      </c>
      <c r="G10" s="138">
        <v>0</v>
      </c>
      <c r="H10" s="138">
        <f t="shared" si="2"/>
        <v>0</v>
      </c>
      <c r="I10" s="139">
        <v>0</v>
      </c>
      <c r="J10" s="139">
        <f t="shared" si="0"/>
        <v>0</v>
      </c>
      <c r="K10" s="140">
        <v>0</v>
      </c>
      <c r="L10" s="140">
        <f t="shared" si="1"/>
        <v>0</v>
      </c>
    </row>
    <row r="11" spans="1:14" x14ac:dyDescent="0.45">
      <c r="A11" s="564"/>
      <c r="B11" s="567"/>
      <c r="C11" s="145"/>
      <c r="D11" s="571"/>
      <c r="E11" s="142" t="s">
        <v>35</v>
      </c>
      <c r="F11" s="143" t="s">
        <v>36</v>
      </c>
      <c r="G11" s="138">
        <f>'[1]A6 sfagni-scenarijam'!K7</f>
        <v>19184.999999999996</v>
      </c>
      <c r="H11" s="138">
        <f t="shared" si="2"/>
        <v>8740.6859999999979</v>
      </c>
      <c r="I11" s="139">
        <v>38369.999999999993</v>
      </c>
      <c r="J11" s="139">
        <f t="shared" si="0"/>
        <v>17481.371999999996</v>
      </c>
      <c r="K11" s="140">
        <v>38370</v>
      </c>
      <c r="L11" s="140">
        <f t="shared" si="1"/>
        <v>17481.371999999999</v>
      </c>
    </row>
    <row r="12" spans="1:14" ht="26.25" x14ac:dyDescent="0.45">
      <c r="A12" s="564"/>
      <c r="B12" s="567"/>
      <c r="C12" s="145"/>
      <c r="D12" s="570" t="s">
        <v>37</v>
      </c>
      <c r="E12" s="142" t="s">
        <v>38</v>
      </c>
      <c r="F12" s="143" t="s">
        <v>39</v>
      </c>
      <c r="G12" s="138">
        <v>0</v>
      </c>
      <c r="H12" s="138">
        <f t="shared" si="2"/>
        <v>0</v>
      </c>
      <c r="I12" s="139">
        <v>0</v>
      </c>
      <c r="J12" s="139">
        <f t="shared" si="0"/>
        <v>0</v>
      </c>
      <c r="K12" s="140">
        <v>0</v>
      </c>
      <c r="L12" s="140">
        <f t="shared" si="1"/>
        <v>0</v>
      </c>
    </row>
    <row r="13" spans="1:14" ht="26.25" x14ac:dyDescent="0.45">
      <c r="A13" s="564"/>
      <c r="B13" s="567"/>
      <c r="C13" s="567" t="s">
        <v>19</v>
      </c>
      <c r="D13" s="572"/>
      <c r="E13" s="142" t="s">
        <v>40</v>
      </c>
      <c r="F13" s="143" t="s">
        <v>145</v>
      </c>
      <c r="G13" s="138">
        <v>0</v>
      </c>
      <c r="H13" s="138">
        <f t="shared" si="2"/>
        <v>0</v>
      </c>
      <c r="I13" s="139">
        <v>0</v>
      </c>
      <c r="J13" s="139">
        <f t="shared" si="0"/>
        <v>0</v>
      </c>
      <c r="K13" s="140">
        <v>0</v>
      </c>
      <c r="L13" s="140">
        <f t="shared" si="1"/>
        <v>0</v>
      </c>
    </row>
    <row r="14" spans="1:14" ht="52.5" x14ac:dyDescent="0.45">
      <c r="A14" s="564"/>
      <c r="B14" s="567"/>
      <c r="C14" s="567"/>
      <c r="D14" s="571"/>
      <c r="E14" s="142" t="s">
        <v>42</v>
      </c>
      <c r="F14" s="143" t="s">
        <v>145</v>
      </c>
      <c r="G14" s="138">
        <v>0</v>
      </c>
      <c r="H14" s="138">
        <f t="shared" si="2"/>
        <v>0</v>
      </c>
      <c r="I14" s="139">
        <v>0</v>
      </c>
      <c r="J14" s="139">
        <f t="shared" si="0"/>
        <v>0</v>
      </c>
      <c r="K14" s="140">
        <v>0</v>
      </c>
      <c r="L14" s="140">
        <f t="shared" si="1"/>
        <v>0</v>
      </c>
    </row>
    <row r="15" spans="1:14" ht="65.650000000000006" x14ac:dyDescent="0.45">
      <c r="A15" s="564"/>
      <c r="B15" s="567"/>
      <c r="C15" s="567"/>
      <c r="D15" s="146" t="s">
        <v>43</v>
      </c>
      <c r="E15" s="147" t="s">
        <v>44</v>
      </c>
      <c r="F15" s="143" t="s">
        <v>45</v>
      </c>
      <c r="G15" s="138">
        <f>'[1]A8 Arstniecibas augi'!V6</f>
        <v>194</v>
      </c>
      <c r="H15" s="138">
        <f>G15*$G$1</f>
        <v>88.386399999999995</v>
      </c>
      <c r="I15" s="139">
        <v>194</v>
      </c>
      <c r="J15" s="139">
        <f t="shared" si="0"/>
        <v>88.386399999999995</v>
      </c>
      <c r="K15" s="140">
        <v>194</v>
      </c>
      <c r="L15" s="140">
        <f t="shared" si="1"/>
        <v>88.386399999999995</v>
      </c>
    </row>
    <row r="16" spans="1:14" ht="78.75" x14ac:dyDescent="0.45">
      <c r="A16" s="564"/>
      <c r="B16" s="567"/>
      <c r="C16" s="148" t="s">
        <v>46</v>
      </c>
      <c r="D16" s="148" t="s">
        <v>47</v>
      </c>
      <c r="E16" s="147" t="s">
        <v>48</v>
      </c>
      <c r="F16" s="143" t="s">
        <v>49</v>
      </c>
      <c r="G16" s="138">
        <v>0</v>
      </c>
      <c r="H16" s="138">
        <f>G16*$G$1</f>
        <v>0</v>
      </c>
      <c r="I16" s="139">
        <v>0</v>
      </c>
      <c r="J16" s="139">
        <f t="shared" si="0"/>
        <v>0</v>
      </c>
      <c r="K16" s="140">
        <v>0</v>
      </c>
      <c r="L16" s="140">
        <f t="shared" si="1"/>
        <v>0</v>
      </c>
    </row>
    <row r="17" spans="1:14" ht="79.150000000000006" thickBot="1" x14ac:dyDescent="0.5">
      <c r="A17" s="565"/>
      <c r="B17" s="149" t="s">
        <v>50</v>
      </c>
      <c r="C17" s="149" t="s">
        <v>51</v>
      </c>
      <c r="D17" s="149" t="s">
        <v>52</v>
      </c>
      <c r="E17" s="150" t="s">
        <v>53</v>
      </c>
      <c r="F17" s="143" t="s">
        <v>54</v>
      </c>
      <c r="G17" s="138">
        <v>0</v>
      </c>
      <c r="H17" s="138">
        <f t="shared" ref="H17" si="3">G17*$G$1</f>
        <v>0</v>
      </c>
      <c r="I17" s="139">
        <v>0</v>
      </c>
      <c r="J17" s="139">
        <f t="shared" si="0"/>
        <v>0</v>
      </c>
      <c r="K17" s="140">
        <v>0</v>
      </c>
      <c r="L17" s="140">
        <f t="shared" si="1"/>
        <v>0</v>
      </c>
    </row>
    <row r="18" spans="1:14" ht="14.65" thickBot="1" x14ac:dyDescent="0.5">
      <c r="A18" s="151"/>
      <c r="B18" s="548" t="s">
        <v>17</v>
      </c>
      <c r="C18" s="549"/>
      <c r="D18" s="549"/>
      <c r="E18" s="549"/>
      <c r="F18" s="550"/>
      <c r="G18" s="152">
        <f t="shared" ref="G18:L18" si="4">SUM(G6:G17)</f>
        <v>20930.139499999997</v>
      </c>
      <c r="H18" s="153">
        <f t="shared" si="4"/>
        <v>9535.7715561999976</v>
      </c>
      <c r="I18" s="132">
        <f t="shared" si="4"/>
        <v>40115.13949999999</v>
      </c>
      <c r="J18" s="132">
        <f t="shared" si="4"/>
        <v>18276.457556199995</v>
      </c>
      <c r="K18" s="154">
        <f t="shared" si="4"/>
        <v>40115.139499999997</v>
      </c>
      <c r="L18" s="154">
        <f t="shared" si="4"/>
        <v>18276.457556199999</v>
      </c>
    </row>
    <row r="19" spans="1:14" ht="105" x14ac:dyDescent="0.45">
      <c r="A19" s="551" t="s">
        <v>55</v>
      </c>
      <c r="B19" s="554" t="s">
        <v>56</v>
      </c>
      <c r="C19" s="557" t="s">
        <v>57</v>
      </c>
      <c r="D19" s="155" t="s">
        <v>58</v>
      </c>
      <c r="E19" s="156" t="s">
        <v>59</v>
      </c>
      <c r="F19" s="157" t="s">
        <v>139</v>
      </c>
      <c r="G19" s="138">
        <v>8075.58</v>
      </c>
      <c r="H19" s="138">
        <f>G19*$G$1</f>
        <v>3679.2342480000002</v>
      </c>
      <c r="I19" s="139">
        <v>10767.44</v>
      </c>
      <c r="J19" s="139">
        <f>I19*$G$1</f>
        <v>4905.6456640000006</v>
      </c>
      <c r="K19" s="140">
        <v>13459.3</v>
      </c>
      <c r="L19" s="140">
        <f>K19*$G$1</f>
        <v>6132.0570799999996</v>
      </c>
    </row>
    <row r="20" spans="1:14" ht="78.75" x14ac:dyDescent="0.45">
      <c r="A20" s="552"/>
      <c r="B20" s="555"/>
      <c r="C20" s="558"/>
      <c r="D20" s="158" t="s">
        <v>61</v>
      </c>
      <c r="E20" s="159" t="s">
        <v>62</v>
      </c>
      <c r="F20" s="157" t="s">
        <v>63</v>
      </c>
      <c r="G20" s="138">
        <f>'[1] B2 pies.aerosoludaudz,'!T6</f>
        <v>2.4830000000000001</v>
      </c>
      <c r="H20" s="138">
        <f t="shared" ref="H20:H34" si="5">G20*$G$1</f>
        <v>1.1312548</v>
      </c>
      <c r="I20" s="139">
        <v>2.4830000000000001</v>
      </c>
      <c r="J20" s="139">
        <f t="shared" ref="J20:J34" si="6">I20*$G$1</f>
        <v>1.1312548</v>
      </c>
      <c r="K20" s="140">
        <v>2.4830000000000001</v>
      </c>
      <c r="L20" s="140">
        <f t="shared" ref="L20:L34" si="7">K20*$G$1</f>
        <v>1.1312548</v>
      </c>
    </row>
    <row r="21" spans="1:14" ht="39.4" x14ac:dyDescent="0.45">
      <c r="A21" s="552"/>
      <c r="B21" s="556"/>
      <c r="C21" s="559"/>
      <c r="D21" s="160" t="s">
        <v>64</v>
      </c>
      <c r="E21" s="159" t="s">
        <v>65</v>
      </c>
      <c r="F21" s="157" t="s">
        <v>66</v>
      </c>
      <c r="G21" s="138">
        <v>0</v>
      </c>
      <c r="H21" s="138">
        <f t="shared" si="5"/>
        <v>0</v>
      </c>
      <c r="I21" s="139">
        <v>25777.047500000001</v>
      </c>
      <c r="J21" s="139">
        <f t="shared" si="6"/>
        <v>11744.022841</v>
      </c>
      <c r="K21" s="140">
        <v>25777.047500000001</v>
      </c>
      <c r="L21" s="140">
        <f t="shared" si="7"/>
        <v>11744.022841</v>
      </c>
    </row>
    <row r="22" spans="1:14" ht="105" x14ac:dyDescent="0.45">
      <c r="A22" s="552"/>
      <c r="B22" s="554" t="s">
        <v>67</v>
      </c>
      <c r="C22" s="161" t="s">
        <v>68</v>
      </c>
      <c r="D22" s="162" t="s">
        <v>69</v>
      </c>
      <c r="E22" s="159" t="s">
        <v>70</v>
      </c>
      <c r="F22" s="157" t="s">
        <v>71</v>
      </c>
      <c r="G22" s="138">
        <f>'[1]B4 Vegetsegums-aprekins'!Y7</f>
        <v>39215.705109108945</v>
      </c>
      <c r="H22" s="138">
        <f t="shared" si="5"/>
        <v>17866.675247710034</v>
      </c>
      <c r="I22" s="139">
        <v>39215.705109108945</v>
      </c>
      <c r="J22" s="139">
        <f t="shared" si="6"/>
        <v>17866.675247710034</v>
      </c>
      <c r="K22" s="140">
        <v>39215.705109108945</v>
      </c>
      <c r="L22" s="140">
        <f t="shared" si="7"/>
        <v>17866.675247710034</v>
      </c>
    </row>
    <row r="23" spans="1:14" ht="105" x14ac:dyDescent="0.45">
      <c r="A23" s="552"/>
      <c r="B23" s="555"/>
      <c r="C23" s="163" t="s">
        <v>72</v>
      </c>
      <c r="D23" s="158" t="s">
        <v>73</v>
      </c>
      <c r="E23" s="159" t="s">
        <v>74</v>
      </c>
      <c r="F23" s="157" t="s">
        <v>75</v>
      </c>
      <c r="G23" s="138">
        <f>'[1]B5 aprekins'!Z7</f>
        <v>69.277089871212496</v>
      </c>
      <c r="H23" s="138">
        <f t="shared" si="5"/>
        <v>31.562642145324414</v>
      </c>
      <c r="I23" s="139">
        <v>92.369453161616661</v>
      </c>
      <c r="J23" s="139">
        <f t="shared" si="6"/>
        <v>42.083522860432552</v>
      </c>
      <c r="K23" s="140">
        <v>115.46181645202083</v>
      </c>
      <c r="L23" s="140">
        <f t="shared" si="7"/>
        <v>52.604403575540687</v>
      </c>
    </row>
    <row r="24" spans="1:14" ht="91.9" x14ac:dyDescent="0.45">
      <c r="A24" s="552"/>
      <c r="B24" s="554" t="s">
        <v>76</v>
      </c>
      <c r="C24" s="561" t="s">
        <v>77</v>
      </c>
      <c r="D24" s="160" t="s">
        <v>78</v>
      </c>
      <c r="E24" s="159" t="s">
        <v>79</v>
      </c>
      <c r="F24" s="157" t="s">
        <v>80</v>
      </c>
      <c r="G24" s="138">
        <f>'[1]B6 aprēkins'!W7</f>
        <v>20.506365604768316</v>
      </c>
      <c r="H24" s="138">
        <f t="shared" si="5"/>
        <v>9.3427001695324456</v>
      </c>
      <c r="I24" s="139">
        <v>20.506365604768323</v>
      </c>
      <c r="J24" s="139">
        <f t="shared" si="6"/>
        <v>9.3427001695324474</v>
      </c>
      <c r="K24" s="140">
        <v>20.506365604768323</v>
      </c>
      <c r="L24" s="140">
        <f t="shared" si="7"/>
        <v>9.3427001695324474</v>
      </c>
    </row>
    <row r="25" spans="1:14" ht="52.5" x14ac:dyDescent="0.45">
      <c r="A25" s="552"/>
      <c r="B25" s="555"/>
      <c r="C25" s="558"/>
      <c r="D25" s="554" t="s">
        <v>81</v>
      </c>
      <c r="E25" s="159" t="s">
        <v>82</v>
      </c>
      <c r="F25" s="157" t="s">
        <v>83</v>
      </c>
      <c r="G25" s="138">
        <v>96842.76</v>
      </c>
      <c r="H25" s="138">
        <f>G25*G1</f>
        <v>44121.561455999996</v>
      </c>
      <c r="I25" s="139">
        <v>96842.76</v>
      </c>
      <c r="J25" s="139">
        <f>I25*G1</f>
        <v>44121.561455999996</v>
      </c>
      <c r="K25" s="140">
        <v>96842.76</v>
      </c>
      <c r="L25" s="140">
        <f>K25*G1</f>
        <v>44121.561455999996</v>
      </c>
    </row>
    <row r="26" spans="1:14" ht="52.5" x14ac:dyDescent="0.45">
      <c r="A26" s="552"/>
      <c r="B26" s="555"/>
      <c r="C26" s="558"/>
      <c r="D26" s="555"/>
      <c r="E26" s="159" t="s">
        <v>84</v>
      </c>
      <c r="F26" s="157" t="s">
        <v>85</v>
      </c>
      <c r="G26" s="138">
        <v>0</v>
      </c>
      <c r="H26" s="138">
        <f t="shared" si="5"/>
        <v>0</v>
      </c>
      <c r="I26" s="139">
        <v>0</v>
      </c>
      <c r="J26" s="139">
        <f t="shared" si="6"/>
        <v>0</v>
      </c>
      <c r="K26" s="140">
        <v>0</v>
      </c>
      <c r="L26" s="140">
        <f t="shared" si="7"/>
        <v>0</v>
      </c>
      <c r="N26">
        <v>0</v>
      </c>
    </row>
    <row r="27" spans="1:14" ht="26.25" x14ac:dyDescent="0.45">
      <c r="A27" s="552"/>
      <c r="B27" s="555"/>
      <c r="C27" s="558"/>
      <c r="D27" s="555"/>
      <c r="E27" s="159" t="s">
        <v>86</v>
      </c>
      <c r="F27" s="157" t="s">
        <v>87</v>
      </c>
      <c r="G27" s="138">
        <f>'[1]B9 Augu sugu skaits'!P7</f>
        <v>105</v>
      </c>
      <c r="H27" s="138">
        <f t="shared" si="5"/>
        <v>47.838000000000001</v>
      </c>
      <c r="I27" s="139">
        <v>105</v>
      </c>
      <c r="J27" s="139">
        <f t="shared" si="6"/>
        <v>47.838000000000001</v>
      </c>
      <c r="K27" s="140">
        <v>140</v>
      </c>
      <c r="L27" s="140">
        <f t="shared" si="7"/>
        <v>63.783999999999999</v>
      </c>
      <c r="N27">
        <v>140</v>
      </c>
    </row>
    <row r="28" spans="1:14" ht="39.4" x14ac:dyDescent="0.45">
      <c r="A28" s="552"/>
      <c r="B28" s="555"/>
      <c r="C28" s="558"/>
      <c r="D28" s="556"/>
      <c r="E28" s="159" t="s">
        <v>88</v>
      </c>
      <c r="F28" s="157" t="s">
        <v>89</v>
      </c>
      <c r="G28" s="138">
        <f>'[1]B10 Zīdītāju daudzveidība'!T7</f>
        <v>5.63</v>
      </c>
      <c r="H28" s="138">
        <f t="shared" si="5"/>
        <v>2.5650279999999999</v>
      </c>
      <c r="I28" s="139">
        <v>16.89</v>
      </c>
      <c r="J28" s="139">
        <f t="shared" si="6"/>
        <v>7.6950840000000005</v>
      </c>
      <c r="K28" s="140">
        <v>22.52</v>
      </c>
      <c r="L28" s="140">
        <f t="shared" si="7"/>
        <v>10.260111999999999</v>
      </c>
      <c r="N28">
        <v>22.52</v>
      </c>
    </row>
    <row r="29" spans="1:14" ht="65.650000000000006" x14ac:dyDescent="0.45">
      <c r="A29" s="552"/>
      <c r="B29" s="555"/>
      <c r="C29" s="161" t="s">
        <v>90</v>
      </c>
      <c r="D29" s="158" t="s">
        <v>91</v>
      </c>
      <c r="E29" s="159" t="s">
        <v>92</v>
      </c>
      <c r="F29" s="157" t="s">
        <v>93</v>
      </c>
      <c r="G29" s="138">
        <f>'[1]B11 Jātnieciņu p.blivums'!AD9</f>
        <v>5.2000000000000011</v>
      </c>
      <c r="H29" s="138">
        <f t="shared" si="5"/>
        <v>2.3691200000000006</v>
      </c>
      <c r="I29" s="139">
        <v>5.2</v>
      </c>
      <c r="J29" s="139">
        <f t="shared" si="6"/>
        <v>2.3691200000000001</v>
      </c>
      <c r="K29" s="140">
        <v>5.2</v>
      </c>
      <c r="L29" s="140">
        <f t="shared" si="7"/>
        <v>2.3691200000000001</v>
      </c>
    </row>
    <row r="30" spans="1:14" ht="65.650000000000006" x14ac:dyDescent="0.45">
      <c r="A30" s="552"/>
      <c r="B30" s="555"/>
      <c r="C30" s="161" t="s">
        <v>94</v>
      </c>
      <c r="D30" s="158" t="s">
        <v>95</v>
      </c>
      <c r="E30" s="159" t="s">
        <v>96</v>
      </c>
      <c r="F30" s="157" t="s">
        <v>97</v>
      </c>
      <c r="G30" s="138">
        <f>'[1]B12 Augsnes slana biezums'!T7</f>
        <v>9000</v>
      </c>
      <c r="H30" s="138">
        <f t="shared" si="5"/>
        <v>4100.3999999999996</v>
      </c>
      <c r="I30" s="139">
        <v>9000</v>
      </c>
      <c r="J30" s="139">
        <f t="shared" si="6"/>
        <v>4100.3999999999996</v>
      </c>
      <c r="K30" s="140">
        <v>9000</v>
      </c>
      <c r="L30" s="140">
        <f t="shared" si="7"/>
        <v>4100.3999999999996</v>
      </c>
    </row>
    <row r="31" spans="1:14" ht="65.650000000000006" x14ac:dyDescent="0.45">
      <c r="A31" s="552"/>
      <c r="B31" s="555"/>
      <c r="C31" s="164" t="s">
        <v>98</v>
      </c>
      <c r="D31" s="160" t="s">
        <v>99</v>
      </c>
      <c r="E31" s="159" t="s">
        <v>100</v>
      </c>
      <c r="F31" s="157" t="s">
        <v>101</v>
      </c>
      <c r="G31" s="138">
        <v>0</v>
      </c>
      <c r="H31" s="138">
        <f t="shared" si="5"/>
        <v>0</v>
      </c>
      <c r="I31" s="139">
        <v>0</v>
      </c>
      <c r="J31" s="139">
        <f t="shared" si="6"/>
        <v>0</v>
      </c>
      <c r="K31" s="140">
        <v>0</v>
      </c>
      <c r="L31" s="140">
        <f t="shared" si="7"/>
        <v>0</v>
      </c>
    </row>
    <row r="32" spans="1:14" ht="118.15" x14ac:dyDescent="0.45">
      <c r="A32" s="552"/>
      <c r="B32" s="555"/>
      <c r="C32" s="561" t="s">
        <v>102</v>
      </c>
      <c r="D32" s="165" t="s">
        <v>103</v>
      </c>
      <c r="E32" s="159" t="s">
        <v>104</v>
      </c>
      <c r="F32" s="157" t="s">
        <v>105</v>
      </c>
      <c r="G32" s="138">
        <v>7.4</v>
      </c>
      <c r="H32" s="138">
        <f t="shared" si="5"/>
        <v>3.3714400000000002</v>
      </c>
      <c r="I32" s="139">
        <v>7.4</v>
      </c>
      <c r="J32" s="139">
        <f t="shared" si="6"/>
        <v>3.3714400000000002</v>
      </c>
      <c r="K32" s="140">
        <v>7.4</v>
      </c>
      <c r="L32" s="140">
        <f t="shared" si="7"/>
        <v>3.3714400000000002</v>
      </c>
    </row>
    <row r="33" spans="1:14" ht="65.650000000000006" x14ac:dyDescent="0.45">
      <c r="A33" s="552"/>
      <c r="B33" s="555"/>
      <c r="C33" s="558"/>
      <c r="D33" s="166" t="s">
        <v>106</v>
      </c>
      <c r="E33" s="159" t="s">
        <v>107</v>
      </c>
      <c r="F33" s="157" t="s">
        <v>108</v>
      </c>
      <c r="G33" s="138">
        <f>'[1]B15 Gaisa temperatūra un iztv.'!Z8</f>
        <v>597.87</v>
      </c>
      <c r="H33" s="138">
        <f t="shared" si="5"/>
        <v>272.38957199999999</v>
      </c>
      <c r="I33" s="139">
        <v>597.87</v>
      </c>
      <c r="J33" s="139">
        <f t="shared" si="6"/>
        <v>272.38957199999999</v>
      </c>
      <c r="K33" s="140">
        <v>797.16</v>
      </c>
      <c r="L33" s="140">
        <f t="shared" si="7"/>
        <v>363.18609599999996</v>
      </c>
    </row>
    <row r="34" spans="1:14" ht="79.150000000000006" thickBot="1" x14ac:dyDescent="0.5">
      <c r="A34" s="553"/>
      <c r="B34" s="560"/>
      <c r="C34" s="562"/>
      <c r="D34" s="167"/>
      <c r="E34" s="168" t="s">
        <v>109</v>
      </c>
      <c r="F34" s="157" t="s">
        <v>110</v>
      </c>
      <c r="G34" s="180">
        <f>'[1]B16 Gaisa kvalitātes regul.'!R7</f>
        <v>77331.142500000002</v>
      </c>
      <c r="H34" s="180">
        <f t="shared" si="5"/>
        <v>35232.068523000002</v>
      </c>
      <c r="I34" s="181">
        <v>77331.142500000002</v>
      </c>
      <c r="J34" s="181">
        <f t="shared" si="6"/>
        <v>35232.068523000002</v>
      </c>
      <c r="K34" s="182">
        <v>103108.19</v>
      </c>
      <c r="L34" s="182">
        <f t="shared" si="7"/>
        <v>46976.091364</v>
      </c>
    </row>
    <row r="35" spans="1:14" s="434" customFormat="1" ht="14.65" thickBot="1" x14ac:dyDescent="0.5">
      <c r="A35" s="169"/>
      <c r="B35" s="539" t="s">
        <v>133</v>
      </c>
      <c r="C35" s="540"/>
      <c r="D35" s="540"/>
      <c r="E35" s="541"/>
      <c r="F35" s="430"/>
      <c r="G35" s="431">
        <f>H35/G1</f>
        <v>231278.55406458493</v>
      </c>
      <c r="H35" s="432">
        <f>SUM(H19:H34)</f>
        <v>105370.50923182489</v>
      </c>
      <c r="I35" s="432">
        <f>J35/G1</f>
        <v>259781.81392787534</v>
      </c>
      <c r="J35" s="432">
        <f t="shared" ref="J35:L35" si="8">SUM(J19:J34)</f>
        <v>118356.59442554001</v>
      </c>
      <c r="K35" s="432">
        <f>L35/G1</f>
        <v>288513.73379116575</v>
      </c>
      <c r="L35" s="433">
        <f t="shared" si="8"/>
        <v>131446.85711525512</v>
      </c>
    </row>
    <row r="36" spans="1:14" ht="157.5" x14ac:dyDescent="0.45">
      <c r="A36" s="542" t="s">
        <v>111</v>
      </c>
      <c r="B36" s="544" t="s">
        <v>112</v>
      </c>
      <c r="C36" s="170" t="s">
        <v>113</v>
      </c>
      <c r="D36" s="171" t="s">
        <v>114</v>
      </c>
      <c r="E36" s="172" t="s">
        <v>115</v>
      </c>
      <c r="F36" s="173" t="s">
        <v>116</v>
      </c>
      <c r="G36" s="427">
        <v>0</v>
      </c>
      <c r="H36" s="427">
        <f>G36*$G$1</f>
        <v>0</v>
      </c>
      <c r="I36" s="428">
        <v>48.82</v>
      </c>
      <c r="J36" s="428">
        <f>I36*$G$1</f>
        <v>22.242391999999999</v>
      </c>
      <c r="K36" s="429">
        <v>97.64</v>
      </c>
      <c r="L36" s="429">
        <f>K36*$G$1</f>
        <v>44.484783999999998</v>
      </c>
    </row>
    <row r="37" spans="1:14" ht="66" thickBot="1" x14ac:dyDescent="0.5">
      <c r="A37" s="543"/>
      <c r="B37" s="545"/>
      <c r="C37" s="174"/>
      <c r="D37" s="175"/>
      <c r="E37" s="176" t="s">
        <v>117</v>
      </c>
      <c r="F37" s="173" t="s">
        <v>118</v>
      </c>
      <c r="G37" s="138">
        <v>0</v>
      </c>
      <c r="H37" s="138">
        <f t="shared" ref="H37:H38" si="9">G37*$G$1</f>
        <v>0</v>
      </c>
      <c r="I37" s="139">
        <v>0</v>
      </c>
      <c r="J37" s="139">
        <f t="shared" ref="J37:J38" si="10">I37*$G$1</f>
        <v>0</v>
      </c>
      <c r="K37" s="140">
        <v>0</v>
      </c>
      <c r="L37" s="140">
        <f t="shared" ref="L37:L38" si="11">K37*$G$1</f>
        <v>0</v>
      </c>
    </row>
    <row r="38" spans="1:14" ht="79.150000000000006" thickBot="1" x14ac:dyDescent="0.5">
      <c r="A38" s="543"/>
      <c r="B38" s="545"/>
      <c r="C38" s="171" t="s">
        <v>119</v>
      </c>
      <c r="D38" s="177" t="s">
        <v>120</v>
      </c>
      <c r="E38" s="178" t="s">
        <v>121</v>
      </c>
      <c r="F38" s="179" t="s">
        <v>122</v>
      </c>
      <c r="G38" s="180">
        <f>'[1]C3 zinatn.un izgl.'!P8</f>
        <v>19.23</v>
      </c>
      <c r="H38" s="180">
        <f t="shared" si="9"/>
        <v>8.7611880000000006</v>
      </c>
      <c r="I38" s="181">
        <v>19.23</v>
      </c>
      <c r="J38" s="181">
        <f t="shared" si="10"/>
        <v>8.7611880000000006</v>
      </c>
      <c r="K38" s="182">
        <v>19.23</v>
      </c>
      <c r="L38" s="182">
        <f t="shared" si="11"/>
        <v>8.7611880000000006</v>
      </c>
    </row>
    <row r="39" spans="1:14" ht="14.65" thickBot="1" x14ac:dyDescent="0.5">
      <c r="A39" s="183"/>
      <c r="B39" s="184"/>
      <c r="C39" s="184"/>
      <c r="D39" s="185" t="s">
        <v>146</v>
      </c>
      <c r="E39" s="184"/>
      <c r="F39" s="184"/>
      <c r="G39" s="189">
        <f t="shared" ref="G39" si="12">SUM(G36:G38)</f>
        <v>19.23</v>
      </c>
      <c r="H39" s="189">
        <f>SUM(H36:H38)</f>
        <v>8.7611880000000006</v>
      </c>
      <c r="I39" s="190">
        <f>J39/G1</f>
        <v>68.05</v>
      </c>
      <c r="J39" s="190">
        <f>SUM(J36:J38)</f>
        <v>31.003579999999999</v>
      </c>
      <c r="K39" s="190">
        <f>L39/G1</f>
        <v>116.86999999999999</v>
      </c>
      <c r="L39" s="191">
        <f>SUM(L36:L38)</f>
        <v>53.245971999999995</v>
      </c>
      <c r="N39" s="186"/>
    </row>
    <row r="40" spans="1:14" ht="14.65" thickBot="1" x14ac:dyDescent="0.5">
      <c r="A40" s="186"/>
      <c r="B40" s="186"/>
      <c r="C40" s="186"/>
      <c r="D40" s="546" t="s">
        <v>125</v>
      </c>
      <c r="E40" s="547"/>
      <c r="F40" s="547"/>
      <c r="G40" s="187">
        <f>H40/G1</f>
        <v>252227.92356458493</v>
      </c>
      <c r="H40" s="187">
        <f>H39+H35+H18</f>
        <v>114915.04197602489</v>
      </c>
      <c r="I40" s="187">
        <f>J40/G1</f>
        <v>299965.00342787534</v>
      </c>
      <c r="J40" s="187">
        <f>J39+J35+J18</f>
        <v>136664.05556174001</v>
      </c>
      <c r="K40" s="187">
        <f>L40/G1</f>
        <v>328745.7432911658</v>
      </c>
      <c r="L40" s="188">
        <f>L39+L35+L18</f>
        <v>149776.56064345513</v>
      </c>
    </row>
    <row r="41" spans="1:14" x14ac:dyDescent="0.45">
      <c r="J41" s="6"/>
    </row>
    <row r="42" spans="1:14" x14ac:dyDescent="0.45">
      <c r="J42" s="6"/>
    </row>
    <row r="43" spans="1:14" x14ac:dyDescent="0.45">
      <c r="J43" s="6"/>
    </row>
    <row r="44" spans="1:14" x14ac:dyDescent="0.45">
      <c r="J44" s="6"/>
    </row>
    <row r="45" spans="1:14" x14ac:dyDescent="0.45">
      <c r="J45" s="6"/>
    </row>
    <row r="46" spans="1:14" x14ac:dyDescent="0.45">
      <c r="J46" s="6"/>
    </row>
    <row r="47" spans="1:14" x14ac:dyDescent="0.45">
      <c r="J47" s="6"/>
    </row>
    <row r="48" spans="1:14" x14ac:dyDescent="0.45">
      <c r="J48" s="6"/>
    </row>
    <row r="49" spans="10:10" x14ac:dyDescent="0.45">
      <c r="J49" s="6"/>
    </row>
    <row r="50" spans="10:10" x14ac:dyDescent="0.45">
      <c r="J50" s="6"/>
    </row>
    <row r="51" spans="10:10" x14ac:dyDescent="0.45">
      <c r="J51" s="6"/>
    </row>
    <row r="52" spans="10:10" x14ac:dyDescent="0.45">
      <c r="J52" s="6"/>
    </row>
    <row r="53" spans="10:10" x14ac:dyDescent="0.45">
      <c r="J53" s="6"/>
    </row>
    <row r="54" spans="10:10" x14ac:dyDescent="0.45">
      <c r="J54" s="6"/>
    </row>
    <row r="55" spans="10:10" x14ac:dyDescent="0.45">
      <c r="J55" s="6"/>
    </row>
    <row r="56" spans="10:10" x14ac:dyDescent="0.45">
      <c r="J56" s="6"/>
    </row>
    <row r="57" spans="10:10" x14ac:dyDescent="0.45">
      <c r="J57" s="6"/>
    </row>
    <row r="58" spans="10:10" x14ac:dyDescent="0.45">
      <c r="J58" s="6"/>
    </row>
    <row r="59" spans="10:10" x14ac:dyDescent="0.45">
      <c r="J59" s="6"/>
    </row>
    <row r="60" spans="10:10" x14ac:dyDescent="0.45">
      <c r="J60" s="6"/>
    </row>
    <row r="61" spans="10:10" x14ac:dyDescent="0.45">
      <c r="J61" s="6"/>
    </row>
    <row r="62" spans="10:10" x14ac:dyDescent="0.45">
      <c r="J62" s="6"/>
    </row>
    <row r="63" spans="10:10" x14ac:dyDescent="0.45">
      <c r="J63" s="6"/>
    </row>
    <row r="64" spans="10:10" x14ac:dyDescent="0.45">
      <c r="J64" s="6"/>
    </row>
    <row r="65" spans="10:10" x14ac:dyDescent="0.45">
      <c r="J65" s="6"/>
    </row>
    <row r="66" spans="10:10" x14ac:dyDescent="0.45">
      <c r="J66" s="6"/>
    </row>
    <row r="67" spans="10:10" x14ac:dyDescent="0.45">
      <c r="J67" s="6"/>
    </row>
    <row r="68" spans="10:10" x14ac:dyDescent="0.45">
      <c r="J68" s="6"/>
    </row>
    <row r="69" spans="10:10" x14ac:dyDescent="0.45">
      <c r="J69" s="6"/>
    </row>
    <row r="70" spans="10:10" x14ac:dyDescent="0.45">
      <c r="J70" s="6"/>
    </row>
    <row r="71" spans="10:10" x14ac:dyDescent="0.45">
      <c r="J71" s="6"/>
    </row>
    <row r="72" spans="10:10" x14ac:dyDescent="0.45">
      <c r="J72" s="6"/>
    </row>
    <row r="73" spans="10:10" x14ac:dyDescent="0.45">
      <c r="J73" s="6"/>
    </row>
    <row r="74" spans="10:10" x14ac:dyDescent="0.45">
      <c r="J74" s="6"/>
    </row>
    <row r="75" spans="10:10" x14ac:dyDescent="0.45">
      <c r="J75" s="6"/>
    </row>
    <row r="76" spans="10:10" x14ac:dyDescent="0.45">
      <c r="J76" s="6"/>
    </row>
    <row r="77" spans="10:10" x14ac:dyDescent="0.45">
      <c r="J77" s="6"/>
    </row>
    <row r="78" spans="10:10" x14ac:dyDescent="0.45">
      <c r="J78" s="6"/>
    </row>
    <row r="79" spans="10:10" x14ac:dyDescent="0.45">
      <c r="J79" s="6"/>
    </row>
    <row r="80" spans="10:10" x14ac:dyDescent="0.45">
      <c r="J80" s="6"/>
    </row>
    <row r="81" spans="10:10" x14ac:dyDescent="0.45">
      <c r="J81" s="6"/>
    </row>
    <row r="82" spans="10:10" x14ac:dyDescent="0.45">
      <c r="J82" s="6"/>
    </row>
    <row r="83" spans="10:10" x14ac:dyDescent="0.45">
      <c r="J83" s="6"/>
    </row>
    <row r="84" spans="10:10" x14ac:dyDescent="0.45">
      <c r="J84" s="6"/>
    </row>
    <row r="85" spans="10:10" x14ac:dyDescent="0.45">
      <c r="J85" s="6"/>
    </row>
    <row r="86" spans="10:10" x14ac:dyDescent="0.45">
      <c r="J86" s="6"/>
    </row>
    <row r="87" spans="10:10" x14ac:dyDescent="0.45">
      <c r="J87" s="6"/>
    </row>
    <row r="88" spans="10:10" x14ac:dyDescent="0.45">
      <c r="J88" s="6"/>
    </row>
    <row r="89" spans="10:10" x14ac:dyDescent="0.45">
      <c r="J89" s="6"/>
    </row>
    <row r="90" spans="10:10" x14ac:dyDescent="0.45">
      <c r="J90" s="6"/>
    </row>
    <row r="91" spans="10:10" x14ac:dyDescent="0.45">
      <c r="J91" s="6"/>
    </row>
    <row r="92" spans="10:10" x14ac:dyDescent="0.45">
      <c r="J92" s="6"/>
    </row>
    <row r="93" spans="10:10" x14ac:dyDescent="0.45">
      <c r="J93" s="6"/>
    </row>
    <row r="94" spans="10:10" x14ac:dyDescent="0.45">
      <c r="J94" s="6"/>
    </row>
    <row r="95" spans="10:10" x14ac:dyDescent="0.45">
      <c r="J95" s="6"/>
    </row>
    <row r="96" spans="10:10" x14ac:dyDescent="0.45">
      <c r="J96" s="6"/>
    </row>
    <row r="97" spans="10:10" x14ac:dyDescent="0.45">
      <c r="J97" s="6"/>
    </row>
    <row r="98" spans="10:10" x14ac:dyDescent="0.45">
      <c r="J98" s="6"/>
    </row>
    <row r="99" spans="10:10" x14ac:dyDescent="0.45">
      <c r="J99" s="6"/>
    </row>
    <row r="100" spans="10:10" x14ac:dyDescent="0.45">
      <c r="J100" s="6"/>
    </row>
    <row r="101" spans="10:10" x14ac:dyDescent="0.45">
      <c r="J101" s="6"/>
    </row>
    <row r="102" spans="10:10" x14ac:dyDescent="0.45">
      <c r="J102" s="6"/>
    </row>
    <row r="103" spans="10:10" x14ac:dyDescent="0.45">
      <c r="J103" s="6"/>
    </row>
    <row r="104" spans="10:10" x14ac:dyDescent="0.45">
      <c r="J104" s="6"/>
    </row>
    <row r="105" spans="10:10" x14ac:dyDescent="0.45">
      <c r="J105" s="6"/>
    </row>
    <row r="106" spans="10:10" x14ac:dyDescent="0.45">
      <c r="J106" s="6"/>
    </row>
    <row r="107" spans="10:10" x14ac:dyDescent="0.45">
      <c r="J107" s="6"/>
    </row>
    <row r="108" spans="10:10" x14ac:dyDescent="0.45">
      <c r="J108" s="6"/>
    </row>
    <row r="109" spans="10:10" x14ac:dyDescent="0.45">
      <c r="J109" s="6"/>
    </row>
    <row r="110" spans="10:10" x14ac:dyDescent="0.45">
      <c r="J110" s="6"/>
    </row>
    <row r="111" spans="10:10" x14ac:dyDescent="0.45">
      <c r="J111" s="6"/>
    </row>
    <row r="112" spans="10:10" x14ac:dyDescent="0.45">
      <c r="J112" s="6"/>
    </row>
    <row r="113" spans="10:10" x14ac:dyDescent="0.45">
      <c r="J113" s="6"/>
    </row>
    <row r="114" spans="10:10" x14ac:dyDescent="0.45">
      <c r="J114" s="6"/>
    </row>
    <row r="115" spans="10:10" x14ac:dyDescent="0.45">
      <c r="J115" s="6"/>
    </row>
  </sheetData>
  <mergeCells count="36">
    <mergeCell ref="A1:E1"/>
    <mergeCell ref="F2:F5"/>
    <mergeCell ref="G2:H2"/>
    <mergeCell ref="I2:J2"/>
    <mergeCell ref="K2:L2"/>
    <mergeCell ref="A3:A5"/>
    <mergeCell ref="B3:B5"/>
    <mergeCell ref="C3:C5"/>
    <mergeCell ref="D3:D5"/>
    <mergeCell ref="E3:E5"/>
    <mergeCell ref="L3:L5"/>
    <mergeCell ref="G3:G5"/>
    <mergeCell ref="H3:H5"/>
    <mergeCell ref="I3:I5"/>
    <mergeCell ref="J3:J5"/>
    <mergeCell ref="K3:K5"/>
    <mergeCell ref="A6:A17"/>
    <mergeCell ref="B6:B9"/>
    <mergeCell ref="C6:C9"/>
    <mergeCell ref="B10:B16"/>
    <mergeCell ref="D10:D11"/>
    <mergeCell ref="D12:D14"/>
    <mergeCell ref="C13:C15"/>
    <mergeCell ref="B35:E35"/>
    <mergeCell ref="A36:A38"/>
    <mergeCell ref="B36:B38"/>
    <mergeCell ref="D40:F40"/>
    <mergeCell ref="B18:F18"/>
    <mergeCell ref="A19:A34"/>
    <mergeCell ref="B19:B21"/>
    <mergeCell ref="C19:C21"/>
    <mergeCell ref="B22:B23"/>
    <mergeCell ref="B24:B34"/>
    <mergeCell ref="C24:C28"/>
    <mergeCell ref="D25:D28"/>
    <mergeCell ref="C32:C34"/>
  </mergeCells>
  <pageMargins left="0.7" right="0.7" top="0.75" bottom="0.75" header="0.3" footer="0.3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F9"/>
  <sheetViews>
    <sheetView workbookViewId="0">
      <selection activeCell="H17" sqref="H17"/>
    </sheetView>
  </sheetViews>
  <sheetFormatPr defaultColWidth="8.796875" defaultRowHeight="14.25" x14ac:dyDescent="0.45"/>
  <cols>
    <col min="4" max="4" width="12.6640625" customWidth="1"/>
    <col min="5" max="5" width="12" bestFit="1" customWidth="1"/>
    <col min="6" max="6" width="16.46484375" customWidth="1"/>
  </cols>
  <sheetData>
    <row r="3" spans="2:6" x14ac:dyDescent="0.45">
      <c r="B3" s="5"/>
      <c r="C3" s="5" t="s">
        <v>126</v>
      </c>
      <c r="D3" s="5" t="s">
        <v>127</v>
      </c>
      <c r="E3" s="5" t="s">
        <v>123</v>
      </c>
      <c r="F3" s="67" t="s">
        <v>124</v>
      </c>
    </row>
    <row r="4" spans="2:6" x14ac:dyDescent="0.45">
      <c r="B4" s="5" t="s">
        <v>128</v>
      </c>
      <c r="C4" s="4">
        <f>'Lielais Kemeru t. Sfagni.'!G18</f>
        <v>20930.139499999997</v>
      </c>
      <c r="D4" s="68">
        <f>'Lielais Kemeru t. Sfagni.'!G35</f>
        <v>231278.55406458493</v>
      </c>
      <c r="E4" s="68">
        <f>'Lielais Kemeru t. Sfagni.'!G39</f>
        <v>19.23</v>
      </c>
      <c r="F4" s="68">
        <f>'Lielais Kemeru t. Sfagni.'!G40</f>
        <v>252227.92356458493</v>
      </c>
    </row>
    <row r="5" spans="2:6" x14ac:dyDescent="0.45">
      <c r="B5" s="5"/>
      <c r="C5" s="69">
        <f>C4/F4</f>
        <v>8.2981056197929934E-2</v>
      </c>
      <c r="D5" s="69">
        <f>D4/F4</f>
        <v>0.91694270323469662</v>
      </c>
      <c r="E5" s="69">
        <f>E4/F4</f>
        <v>7.6240567373485151E-5</v>
      </c>
      <c r="F5" s="69">
        <v>1</v>
      </c>
    </row>
    <row r="6" spans="2:6" x14ac:dyDescent="0.45">
      <c r="B6" s="5" t="s">
        <v>129</v>
      </c>
      <c r="C6" s="4">
        <f>'Lielais Kemeru t. Sfagni.'!I18</f>
        <v>40115.13949999999</v>
      </c>
      <c r="D6" s="68">
        <f>'Lielais Kemeru t. Sfagni.'!I35</f>
        <v>259781.81392787534</v>
      </c>
      <c r="E6" s="4">
        <f>'Lielais Kemeru t. Sfagni.'!I39</f>
        <v>68.05</v>
      </c>
      <c r="F6" s="68">
        <f>'Lielais Kemeru t. Sfagni.'!I40</f>
        <v>299965.00342787534</v>
      </c>
    </row>
    <row r="7" spans="2:6" x14ac:dyDescent="0.45">
      <c r="B7" s="5"/>
      <c r="C7" s="69">
        <f>C6/F6</f>
        <v>0.13373273229070343</v>
      </c>
      <c r="D7" s="69">
        <f>D6/F6</f>
        <v>0.86604040791157888</v>
      </c>
      <c r="E7" s="69">
        <f>E6/F6</f>
        <v>2.2685979771757669E-4</v>
      </c>
      <c r="F7" s="69">
        <v>1</v>
      </c>
    </row>
    <row r="8" spans="2:6" x14ac:dyDescent="0.45">
      <c r="B8" s="5" t="s">
        <v>130</v>
      </c>
      <c r="C8" s="4">
        <f>'Lielais Kemeru t. Sfagni.'!K18</f>
        <v>40115.139499999997</v>
      </c>
      <c r="D8" s="68">
        <f>'Lielais Kemeru t. Sfagni.'!K35</f>
        <v>288513.73379116575</v>
      </c>
      <c r="E8" s="68">
        <f>'Lielais Kemeru t. Sfagni.'!K39</f>
        <v>116.86999999999999</v>
      </c>
      <c r="F8" s="68">
        <f>'Lielais Kemeru t. Sfagni.'!K40</f>
        <v>328745.7432911658</v>
      </c>
    </row>
    <row r="9" spans="2:6" x14ac:dyDescent="0.45">
      <c r="B9" s="5"/>
      <c r="C9" s="69">
        <f>C8/F8</f>
        <v>0.12202481802013948</v>
      </c>
      <c r="D9" s="69">
        <f>D8/F8</f>
        <v>0.87761967927789386</v>
      </c>
      <c r="E9" s="69">
        <f>E8/F8</f>
        <v>3.5550270196651568E-4</v>
      </c>
      <c r="F9" s="69">
        <v>1</v>
      </c>
    </row>
  </sheetData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40"/>
  <sheetViews>
    <sheetView workbookViewId="0">
      <selection activeCell="O12" sqref="O12"/>
    </sheetView>
  </sheetViews>
  <sheetFormatPr defaultColWidth="8.796875" defaultRowHeight="14.25" x14ac:dyDescent="0.45"/>
  <cols>
    <col min="7" max="7" width="13.6640625" customWidth="1"/>
    <col min="8" max="9" width="9.796875" bestFit="1" customWidth="1"/>
    <col min="10" max="12" width="9.796875" customWidth="1"/>
  </cols>
  <sheetData>
    <row r="1" spans="1:12" ht="48.75" customHeight="1" thickBot="1" x14ac:dyDescent="0.5">
      <c r="A1" s="619" t="s">
        <v>149</v>
      </c>
      <c r="B1" s="620"/>
      <c r="C1" s="620"/>
      <c r="D1" s="620"/>
      <c r="E1" s="620"/>
      <c r="F1" s="621"/>
      <c r="G1" s="231" t="s">
        <v>0</v>
      </c>
      <c r="H1" s="233">
        <v>3.4</v>
      </c>
      <c r="I1" s="234" t="s">
        <v>132</v>
      </c>
      <c r="J1" s="192"/>
      <c r="K1" s="192"/>
      <c r="L1" s="192"/>
    </row>
    <row r="2" spans="1:12" ht="14.65" thickBot="1" x14ac:dyDescent="0.5">
      <c r="A2" s="193" t="s">
        <v>1</v>
      </c>
      <c r="B2" s="193" t="s">
        <v>2</v>
      </c>
      <c r="C2" s="193" t="s">
        <v>3</v>
      </c>
      <c r="D2" s="193" t="s">
        <v>4</v>
      </c>
      <c r="E2" s="193" t="s">
        <v>5</v>
      </c>
      <c r="F2" s="648" t="s">
        <v>12</v>
      </c>
      <c r="G2" s="651" t="s">
        <v>136</v>
      </c>
      <c r="H2" s="652"/>
      <c r="I2" s="653" t="s">
        <v>137</v>
      </c>
      <c r="J2" s="654"/>
      <c r="K2" s="655" t="s">
        <v>144</v>
      </c>
      <c r="L2" s="656"/>
    </row>
    <row r="3" spans="1:12" ht="15" customHeight="1" x14ac:dyDescent="0.45">
      <c r="A3" s="657" t="s">
        <v>7</v>
      </c>
      <c r="B3" s="657" t="s">
        <v>8</v>
      </c>
      <c r="C3" s="657" t="s">
        <v>9</v>
      </c>
      <c r="D3" s="657" t="s">
        <v>10</v>
      </c>
      <c r="E3" s="637" t="s">
        <v>11</v>
      </c>
      <c r="F3" s="649"/>
      <c r="G3" s="639" t="s">
        <v>185</v>
      </c>
      <c r="H3" s="641" t="s">
        <v>150</v>
      </c>
      <c r="I3" s="643" t="s">
        <v>186</v>
      </c>
      <c r="J3" s="645" t="s">
        <v>151</v>
      </c>
      <c r="K3" s="622" t="s">
        <v>187</v>
      </c>
      <c r="L3" s="624" t="s">
        <v>152</v>
      </c>
    </row>
    <row r="4" spans="1:12" ht="15" customHeight="1" x14ac:dyDescent="0.45">
      <c r="A4" s="658"/>
      <c r="B4" s="658"/>
      <c r="C4" s="658"/>
      <c r="D4" s="658"/>
      <c r="E4" s="637"/>
      <c r="F4" s="649"/>
      <c r="G4" s="639"/>
      <c r="H4" s="642"/>
      <c r="I4" s="643"/>
      <c r="J4" s="646"/>
      <c r="K4" s="622"/>
      <c r="L4" s="625"/>
    </row>
    <row r="5" spans="1:12" ht="63.75" customHeight="1" thickBot="1" x14ac:dyDescent="0.5">
      <c r="A5" s="658"/>
      <c r="B5" s="658"/>
      <c r="C5" s="658"/>
      <c r="D5" s="658"/>
      <c r="E5" s="638"/>
      <c r="F5" s="650"/>
      <c r="G5" s="640"/>
      <c r="H5" s="642"/>
      <c r="I5" s="644"/>
      <c r="J5" s="647"/>
      <c r="K5" s="623"/>
      <c r="L5" s="626"/>
    </row>
    <row r="6" spans="1:12" ht="52.5" x14ac:dyDescent="0.45">
      <c r="A6" s="627" t="s">
        <v>17</v>
      </c>
      <c r="B6" s="630" t="s">
        <v>18</v>
      </c>
      <c r="C6" s="630" t="s">
        <v>19</v>
      </c>
      <c r="D6" s="194" t="s">
        <v>20</v>
      </c>
      <c r="E6" s="195" t="s">
        <v>21</v>
      </c>
      <c r="F6" s="196" t="s">
        <v>22</v>
      </c>
      <c r="G6" s="235">
        <v>24000</v>
      </c>
      <c r="H6" s="54">
        <v>81600</v>
      </c>
      <c r="I6" s="100">
        <v>24000</v>
      </c>
      <c r="J6" s="100">
        <v>81600</v>
      </c>
      <c r="K6" s="240">
        <v>24000</v>
      </c>
      <c r="L6" s="240">
        <v>81600</v>
      </c>
    </row>
    <row r="7" spans="1:12" ht="52.5" x14ac:dyDescent="0.45">
      <c r="A7" s="628"/>
      <c r="B7" s="631"/>
      <c r="C7" s="631"/>
      <c r="D7" s="197" t="s">
        <v>23</v>
      </c>
      <c r="E7" s="198" t="s">
        <v>24</v>
      </c>
      <c r="F7" s="196" t="s">
        <v>25</v>
      </c>
      <c r="G7" s="103">
        <v>0</v>
      </c>
      <c r="H7" s="54">
        <v>0</v>
      </c>
      <c r="I7" s="100">
        <v>0</v>
      </c>
      <c r="J7" s="100">
        <v>0</v>
      </c>
      <c r="K7" s="240">
        <v>0</v>
      </c>
      <c r="L7" s="240">
        <v>0</v>
      </c>
    </row>
    <row r="8" spans="1:12" ht="26.25" x14ac:dyDescent="0.45">
      <c r="A8" s="628"/>
      <c r="B8" s="631"/>
      <c r="C8" s="631"/>
      <c r="D8" s="197" t="s">
        <v>26</v>
      </c>
      <c r="E8" s="198" t="s">
        <v>27</v>
      </c>
      <c r="F8" s="196" t="s">
        <v>28</v>
      </c>
      <c r="G8" s="103">
        <v>0</v>
      </c>
      <c r="H8" s="54">
        <v>0</v>
      </c>
      <c r="I8" s="100">
        <v>0</v>
      </c>
      <c r="J8" s="100">
        <v>0</v>
      </c>
      <c r="K8" s="240">
        <v>0</v>
      </c>
      <c r="L8" s="240">
        <v>0</v>
      </c>
    </row>
    <row r="9" spans="1:12" ht="52.5" x14ac:dyDescent="0.45">
      <c r="A9" s="628"/>
      <c r="B9" s="631"/>
      <c r="C9" s="632"/>
      <c r="D9" s="197" t="s">
        <v>135</v>
      </c>
      <c r="E9" s="198" t="s">
        <v>29</v>
      </c>
      <c r="F9" s="196" t="s">
        <v>30</v>
      </c>
      <c r="G9" s="103">
        <v>0</v>
      </c>
      <c r="H9" s="54">
        <v>0</v>
      </c>
      <c r="I9" s="100">
        <v>0</v>
      </c>
      <c r="J9" s="100">
        <v>0</v>
      </c>
      <c r="K9" s="240">
        <v>0</v>
      </c>
      <c r="L9" s="240">
        <v>0</v>
      </c>
    </row>
    <row r="10" spans="1:12" ht="52.5" x14ac:dyDescent="0.45">
      <c r="A10" s="628"/>
      <c r="B10" s="633" t="s">
        <v>31</v>
      </c>
      <c r="C10" s="200"/>
      <c r="D10" s="634" t="s">
        <v>32</v>
      </c>
      <c r="E10" s="198" t="s">
        <v>33</v>
      </c>
      <c r="F10" s="196" t="s">
        <v>34</v>
      </c>
      <c r="G10" s="103">
        <v>0</v>
      </c>
      <c r="H10" s="54">
        <v>0</v>
      </c>
      <c r="I10" s="100">
        <v>0</v>
      </c>
      <c r="J10" s="100">
        <v>0</v>
      </c>
      <c r="K10" s="240">
        <v>0</v>
      </c>
      <c r="L10" s="240">
        <v>0</v>
      </c>
    </row>
    <row r="11" spans="1:12" x14ac:dyDescent="0.45">
      <c r="A11" s="628"/>
      <c r="B11" s="631"/>
      <c r="C11" s="201"/>
      <c r="D11" s="635"/>
      <c r="E11" s="198" t="s">
        <v>35</v>
      </c>
      <c r="F11" s="196" t="s">
        <v>36</v>
      </c>
      <c r="G11" s="103">
        <v>0</v>
      </c>
      <c r="H11" s="54">
        <v>0</v>
      </c>
      <c r="I11" s="100">
        <v>0</v>
      </c>
      <c r="J11" s="100">
        <v>0</v>
      </c>
      <c r="K11" s="240">
        <v>0</v>
      </c>
      <c r="L11" s="240">
        <v>0</v>
      </c>
    </row>
    <row r="12" spans="1:12" ht="26.25" x14ac:dyDescent="0.45">
      <c r="A12" s="628"/>
      <c r="B12" s="631"/>
      <c r="C12" s="201"/>
      <c r="D12" s="634" t="s">
        <v>37</v>
      </c>
      <c r="E12" s="198" t="s">
        <v>38</v>
      </c>
      <c r="F12" s="196" t="s">
        <v>39</v>
      </c>
      <c r="G12" s="103">
        <v>0</v>
      </c>
      <c r="H12" s="54">
        <v>0</v>
      </c>
      <c r="I12" s="100">
        <v>0</v>
      </c>
      <c r="J12" s="100">
        <v>0</v>
      </c>
      <c r="K12" s="240">
        <v>0</v>
      </c>
      <c r="L12" s="240">
        <v>0</v>
      </c>
    </row>
    <row r="13" spans="1:12" ht="26.25" x14ac:dyDescent="0.45">
      <c r="A13" s="628"/>
      <c r="B13" s="631"/>
      <c r="C13" s="631" t="s">
        <v>19</v>
      </c>
      <c r="D13" s="636"/>
      <c r="E13" s="198" t="s">
        <v>40</v>
      </c>
      <c r="F13" s="196" t="s">
        <v>41</v>
      </c>
      <c r="G13" s="103">
        <v>0</v>
      </c>
      <c r="H13" s="54">
        <v>0</v>
      </c>
      <c r="I13" s="100">
        <v>0</v>
      </c>
      <c r="J13" s="100">
        <v>0</v>
      </c>
      <c r="K13" s="240">
        <v>0</v>
      </c>
      <c r="L13" s="240">
        <v>0</v>
      </c>
    </row>
    <row r="14" spans="1:12" ht="52.5" x14ac:dyDescent="0.45">
      <c r="A14" s="628"/>
      <c r="B14" s="631"/>
      <c r="C14" s="631"/>
      <c r="D14" s="635"/>
      <c r="E14" s="198" t="s">
        <v>42</v>
      </c>
      <c r="F14" s="196" t="s">
        <v>41</v>
      </c>
      <c r="G14" s="103">
        <v>0</v>
      </c>
      <c r="H14" s="54">
        <v>0</v>
      </c>
      <c r="I14" s="100">
        <v>0</v>
      </c>
      <c r="J14" s="100">
        <v>0</v>
      </c>
      <c r="K14" s="240">
        <v>0</v>
      </c>
      <c r="L14" s="240">
        <v>0</v>
      </c>
    </row>
    <row r="15" spans="1:12" ht="65.650000000000006" x14ac:dyDescent="0.45">
      <c r="A15" s="628"/>
      <c r="B15" s="631"/>
      <c r="C15" s="631"/>
      <c r="D15" s="202" t="s">
        <v>43</v>
      </c>
      <c r="E15" s="203" t="s">
        <v>44</v>
      </c>
      <c r="F15" s="196" t="s">
        <v>45</v>
      </c>
      <c r="G15" s="103">
        <v>97</v>
      </c>
      <c r="H15" s="54">
        <v>329.8</v>
      </c>
      <c r="I15" s="100">
        <v>97</v>
      </c>
      <c r="J15" s="100">
        <v>329.8</v>
      </c>
      <c r="K15" s="240">
        <v>97</v>
      </c>
      <c r="L15" s="240">
        <v>329.8</v>
      </c>
    </row>
    <row r="16" spans="1:12" ht="78.75" x14ac:dyDescent="0.45">
      <c r="A16" s="628"/>
      <c r="B16" s="631"/>
      <c r="C16" s="204" t="s">
        <v>46</v>
      </c>
      <c r="D16" s="204" t="s">
        <v>47</v>
      </c>
      <c r="E16" s="203" t="s">
        <v>48</v>
      </c>
      <c r="F16" s="196" t="s">
        <v>49</v>
      </c>
      <c r="G16" s="103">
        <v>0</v>
      </c>
      <c r="H16" s="54">
        <v>0</v>
      </c>
      <c r="I16" s="100">
        <v>0</v>
      </c>
      <c r="J16" s="100">
        <v>0</v>
      </c>
      <c r="K16" s="240">
        <v>0</v>
      </c>
      <c r="L16" s="240">
        <v>0</v>
      </c>
    </row>
    <row r="17" spans="1:12" ht="79.150000000000006" thickBot="1" x14ac:dyDescent="0.5">
      <c r="A17" s="629"/>
      <c r="B17" s="204" t="s">
        <v>50</v>
      </c>
      <c r="C17" s="204" t="s">
        <v>51</v>
      </c>
      <c r="D17" s="204" t="s">
        <v>52</v>
      </c>
      <c r="E17" s="203" t="s">
        <v>53</v>
      </c>
      <c r="F17" s="251" t="s">
        <v>54</v>
      </c>
      <c r="G17" s="236">
        <v>0</v>
      </c>
      <c r="H17" s="243">
        <v>0</v>
      </c>
      <c r="I17" s="242">
        <v>0</v>
      </c>
      <c r="J17" s="242">
        <v>0</v>
      </c>
      <c r="K17" s="241">
        <v>0</v>
      </c>
      <c r="L17" s="241">
        <v>0</v>
      </c>
    </row>
    <row r="18" spans="1:12" ht="14.65" thickBot="1" x14ac:dyDescent="0.5">
      <c r="A18" s="205"/>
      <c r="B18" s="609" t="s">
        <v>17</v>
      </c>
      <c r="C18" s="603"/>
      <c r="D18" s="603"/>
      <c r="E18" s="603"/>
      <c r="F18" s="610"/>
      <c r="G18" s="250">
        <f>H18/H1</f>
        <v>24097</v>
      </c>
      <c r="H18" s="246">
        <f>SUM(H6:H17)</f>
        <v>81929.8</v>
      </c>
      <c r="I18" s="247">
        <v>24097</v>
      </c>
      <c r="J18" s="247">
        <v>81929.8</v>
      </c>
      <c r="K18" s="248">
        <v>24097</v>
      </c>
      <c r="L18" s="249">
        <v>81929.8</v>
      </c>
    </row>
    <row r="19" spans="1:12" ht="105" x14ac:dyDescent="0.45">
      <c r="A19" s="611" t="s">
        <v>55</v>
      </c>
      <c r="B19" s="613" t="s">
        <v>56</v>
      </c>
      <c r="C19" s="615" t="s">
        <v>57</v>
      </c>
      <c r="D19" s="252" t="s">
        <v>58</v>
      </c>
      <c r="E19" s="253" t="s">
        <v>59</v>
      </c>
      <c r="F19" s="254" t="s">
        <v>139</v>
      </c>
      <c r="G19" s="235">
        <v>2691.86</v>
      </c>
      <c r="H19" s="238">
        <v>9152.3240000000005</v>
      </c>
      <c r="I19" s="244">
        <v>2691.86</v>
      </c>
      <c r="J19" s="244">
        <v>9152.3240000000005</v>
      </c>
      <c r="K19" s="245">
        <v>2691.86</v>
      </c>
      <c r="L19" s="245">
        <v>9152.3240000000005</v>
      </c>
    </row>
    <row r="20" spans="1:12" ht="78.75" x14ac:dyDescent="0.45">
      <c r="A20" s="612"/>
      <c r="B20" s="613"/>
      <c r="C20" s="615"/>
      <c r="D20" s="207" t="s">
        <v>61</v>
      </c>
      <c r="E20" s="208" t="s">
        <v>62</v>
      </c>
      <c r="F20" s="206" t="s">
        <v>63</v>
      </c>
      <c r="G20" s="103">
        <v>111.73499999999999</v>
      </c>
      <c r="H20" s="238">
        <v>379.89899999999994</v>
      </c>
      <c r="I20" s="100">
        <v>111.73499999999999</v>
      </c>
      <c r="J20" s="100">
        <v>379.89899999999994</v>
      </c>
      <c r="K20" s="240">
        <v>111.73499999999999</v>
      </c>
      <c r="L20" s="240">
        <v>379.89899999999994</v>
      </c>
    </row>
    <row r="21" spans="1:12" ht="39.4" x14ac:dyDescent="0.45">
      <c r="A21" s="612"/>
      <c r="B21" s="614"/>
      <c r="C21" s="616"/>
      <c r="D21" s="210" t="s">
        <v>64</v>
      </c>
      <c r="E21" s="208" t="s">
        <v>65</v>
      </c>
      <c r="F21" s="206" t="s">
        <v>66</v>
      </c>
      <c r="G21" s="103">
        <v>0</v>
      </c>
      <c r="H21" s="238">
        <v>0</v>
      </c>
      <c r="I21" s="100">
        <v>0</v>
      </c>
      <c r="J21" s="100">
        <v>0</v>
      </c>
      <c r="K21" s="240">
        <v>0</v>
      </c>
      <c r="L21" s="240">
        <v>0</v>
      </c>
    </row>
    <row r="22" spans="1:12" ht="105" x14ac:dyDescent="0.45">
      <c r="A22" s="612"/>
      <c r="B22" s="617" t="s">
        <v>67</v>
      </c>
      <c r="C22" s="211" t="s">
        <v>68</v>
      </c>
      <c r="D22" s="212" t="s">
        <v>69</v>
      </c>
      <c r="E22" s="208" t="s">
        <v>70</v>
      </c>
      <c r="F22" s="206" t="s">
        <v>71</v>
      </c>
      <c r="G22" s="103">
        <v>39215.705109108945</v>
      </c>
      <c r="H22" s="238">
        <v>133333.3973709704</v>
      </c>
      <c r="I22" s="100">
        <v>39215.705109108945</v>
      </c>
      <c r="J22" s="100">
        <v>133333.3973709704</v>
      </c>
      <c r="K22" s="240">
        <v>39215.705109108945</v>
      </c>
      <c r="L22" s="240">
        <v>133333.3973709704</v>
      </c>
    </row>
    <row r="23" spans="1:12" ht="105" x14ac:dyDescent="0.45">
      <c r="A23" s="612"/>
      <c r="B23" s="613"/>
      <c r="C23" s="213" t="s">
        <v>72</v>
      </c>
      <c r="D23" s="207" t="s">
        <v>73</v>
      </c>
      <c r="E23" s="208" t="s">
        <v>74</v>
      </c>
      <c r="F23" s="206" t="s">
        <v>75</v>
      </c>
      <c r="G23" s="103">
        <v>92.369453161616661</v>
      </c>
      <c r="H23" s="238">
        <v>314.05614074949665</v>
      </c>
      <c r="I23" s="100">
        <v>92.369453161616661</v>
      </c>
      <c r="J23" s="100">
        <v>314.05614074949665</v>
      </c>
      <c r="K23" s="240">
        <v>92.369453161616661</v>
      </c>
      <c r="L23" s="240">
        <v>314.05614074949665</v>
      </c>
    </row>
    <row r="24" spans="1:12" ht="91.9" x14ac:dyDescent="0.45">
      <c r="A24" s="612"/>
      <c r="B24" s="617" t="s">
        <v>76</v>
      </c>
      <c r="C24" s="618" t="s">
        <v>77</v>
      </c>
      <c r="D24" s="210" t="s">
        <v>78</v>
      </c>
      <c r="E24" s="208" t="s">
        <v>79</v>
      </c>
      <c r="F24" s="206" t="s">
        <v>80</v>
      </c>
      <c r="G24" s="103">
        <v>20.50636560476832</v>
      </c>
      <c r="H24" s="238">
        <v>69.721643056212287</v>
      </c>
      <c r="I24" s="100">
        <v>20.50636560476832</v>
      </c>
      <c r="J24" s="100">
        <v>69.721643056212287</v>
      </c>
      <c r="K24" s="240">
        <v>20.50636560476832</v>
      </c>
      <c r="L24" s="240">
        <v>69.721643056212287</v>
      </c>
    </row>
    <row r="25" spans="1:12" ht="52.5" x14ac:dyDescent="0.45">
      <c r="A25" s="612"/>
      <c r="B25" s="613"/>
      <c r="C25" s="615"/>
      <c r="D25" s="617" t="s">
        <v>81</v>
      </c>
      <c r="E25" s="208" t="s">
        <v>82</v>
      </c>
      <c r="F25" s="206" t="s">
        <v>83</v>
      </c>
      <c r="G25" s="103">
        <v>0</v>
      </c>
      <c r="H25" s="238">
        <v>0</v>
      </c>
      <c r="I25" s="100">
        <v>0</v>
      </c>
      <c r="J25" s="100">
        <v>0</v>
      </c>
      <c r="K25" s="240">
        <v>0</v>
      </c>
      <c r="L25" s="240">
        <v>0</v>
      </c>
    </row>
    <row r="26" spans="1:12" ht="52.5" x14ac:dyDescent="0.45">
      <c r="A26" s="612"/>
      <c r="B26" s="613"/>
      <c r="C26" s="615"/>
      <c r="D26" s="613"/>
      <c r="E26" s="208" t="s">
        <v>84</v>
      </c>
      <c r="F26" s="206" t="s">
        <v>85</v>
      </c>
      <c r="G26" s="103">
        <v>0</v>
      </c>
      <c r="H26" s="238">
        <v>0</v>
      </c>
      <c r="I26" s="100">
        <v>0</v>
      </c>
      <c r="J26" s="100">
        <v>0</v>
      </c>
      <c r="K26" s="240">
        <v>0</v>
      </c>
      <c r="L26" s="240">
        <v>0</v>
      </c>
    </row>
    <row r="27" spans="1:12" ht="26.25" x14ac:dyDescent="0.45">
      <c r="A27" s="612"/>
      <c r="B27" s="613"/>
      <c r="C27" s="615"/>
      <c r="D27" s="613"/>
      <c r="E27" s="208" t="s">
        <v>86</v>
      </c>
      <c r="F27" s="206" t="s">
        <v>87</v>
      </c>
      <c r="G27" s="103">
        <v>0</v>
      </c>
      <c r="H27" s="238">
        <v>0</v>
      </c>
      <c r="I27" s="100">
        <v>0</v>
      </c>
      <c r="J27" s="100">
        <v>0</v>
      </c>
      <c r="K27" s="240">
        <v>0</v>
      </c>
      <c r="L27" s="240">
        <v>0</v>
      </c>
    </row>
    <row r="28" spans="1:12" ht="39.4" x14ac:dyDescent="0.45">
      <c r="A28" s="612"/>
      <c r="B28" s="613"/>
      <c r="C28" s="615"/>
      <c r="D28" s="614"/>
      <c r="E28" s="208" t="s">
        <v>88</v>
      </c>
      <c r="F28" s="206" t="s">
        <v>89</v>
      </c>
      <c r="G28" s="103">
        <v>0</v>
      </c>
      <c r="H28" s="238">
        <v>0</v>
      </c>
      <c r="I28" s="100">
        <v>0</v>
      </c>
      <c r="J28" s="100">
        <v>0</v>
      </c>
      <c r="K28" s="240">
        <v>0</v>
      </c>
      <c r="L28" s="240">
        <v>0</v>
      </c>
    </row>
    <row r="29" spans="1:12" ht="65.650000000000006" x14ac:dyDescent="0.45">
      <c r="A29" s="612"/>
      <c r="B29" s="613"/>
      <c r="C29" s="211" t="s">
        <v>90</v>
      </c>
      <c r="D29" s="207" t="s">
        <v>91</v>
      </c>
      <c r="E29" s="208" t="s">
        <v>92</v>
      </c>
      <c r="F29" s="206" t="s">
        <v>93</v>
      </c>
      <c r="G29" s="103">
        <v>5.2</v>
      </c>
      <c r="H29" s="238">
        <v>17.68</v>
      </c>
      <c r="I29" s="100">
        <v>5.2000000000000011</v>
      </c>
      <c r="J29" s="100">
        <v>17.680000000000003</v>
      </c>
      <c r="K29" s="240">
        <v>5.2000000000000011</v>
      </c>
      <c r="L29" s="240">
        <v>17.680000000000003</v>
      </c>
    </row>
    <row r="30" spans="1:12" ht="65.650000000000006" x14ac:dyDescent="0.45">
      <c r="A30" s="612"/>
      <c r="B30" s="613"/>
      <c r="C30" s="211" t="s">
        <v>94</v>
      </c>
      <c r="D30" s="207" t="s">
        <v>95</v>
      </c>
      <c r="E30" s="208" t="s">
        <v>96</v>
      </c>
      <c r="F30" s="206" t="s">
        <v>97</v>
      </c>
      <c r="G30" s="103">
        <v>9000</v>
      </c>
      <c r="H30" s="238">
        <v>30600</v>
      </c>
      <c r="I30" s="100">
        <v>9000</v>
      </c>
      <c r="J30" s="100">
        <v>30600</v>
      </c>
      <c r="K30" s="240">
        <v>9000</v>
      </c>
      <c r="L30" s="240">
        <v>30600</v>
      </c>
    </row>
    <row r="31" spans="1:12" ht="65.650000000000006" x14ac:dyDescent="0.45">
      <c r="A31" s="612"/>
      <c r="B31" s="613"/>
      <c r="C31" s="214" t="s">
        <v>98</v>
      </c>
      <c r="D31" s="210" t="s">
        <v>99</v>
      </c>
      <c r="E31" s="208" t="s">
        <v>100</v>
      </c>
      <c r="F31" s="206" t="s">
        <v>101</v>
      </c>
      <c r="G31" s="103">
        <v>0</v>
      </c>
      <c r="H31" s="238">
        <v>0</v>
      </c>
      <c r="I31" s="100">
        <v>0</v>
      </c>
      <c r="J31" s="100">
        <v>0</v>
      </c>
      <c r="K31" s="240">
        <v>0</v>
      </c>
      <c r="L31" s="240">
        <v>0</v>
      </c>
    </row>
    <row r="32" spans="1:12" ht="118.15" x14ac:dyDescent="0.45">
      <c r="A32" s="612"/>
      <c r="B32" s="613"/>
      <c r="C32" s="618" t="s">
        <v>102</v>
      </c>
      <c r="D32" s="215" t="s">
        <v>103</v>
      </c>
      <c r="E32" s="208" t="s">
        <v>104</v>
      </c>
      <c r="F32" s="206" t="s">
        <v>105</v>
      </c>
      <c r="G32" s="103">
        <v>0</v>
      </c>
      <c r="H32" s="238">
        <v>0</v>
      </c>
      <c r="I32" s="100">
        <v>0</v>
      </c>
      <c r="J32" s="100">
        <v>0</v>
      </c>
      <c r="K32" s="240">
        <v>0</v>
      </c>
      <c r="L32" s="240">
        <v>0</v>
      </c>
    </row>
    <row r="33" spans="1:12" ht="65.650000000000006" x14ac:dyDescent="0.45">
      <c r="A33" s="612"/>
      <c r="B33" s="613"/>
      <c r="C33" s="615"/>
      <c r="D33" s="216" t="s">
        <v>106</v>
      </c>
      <c r="E33" s="208" t="s">
        <v>107</v>
      </c>
      <c r="F33" s="206" t="s">
        <v>108</v>
      </c>
      <c r="G33" s="103">
        <v>398.57999999999993</v>
      </c>
      <c r="H33" s="238">
        <v>1355.1719999999998</v>
      </c>
      <c r="I33" s="100">
        <v>398.57999999999993</v>
      </c>
      <c r="J33" s="100">
        <v>1355.1719999999998</v>
      </c>
      <c r="K33" s="240">
        <v>398.57999999999993</v>
      </c>
      <c r="L33" s="240">
        <v>1355.1719999999998</v>
      </c>
    </row>
    <row r="34" spans="1:12" ht="79.150000000000006" thickBot="1" x14ac:dyDescent="0.5">
      <c r="A34" s="612"/>
      <c r="B34" s="613"/>
      <c r="C34" s="615"/>
      <c r="D34" s="216"/>
      <c r="E34" s="217" t="s">
        <v>109</v>
      </c>
      <c r="F34" s="219" t="s">
        <v>110</v>
      </c>
      <c r="G34" s="239">
        <v>25777.047500000001</v>
      </c>
      <c r="H34" s="237">
        <v>87641.961500000005</v>
      </c>
      <c r="I34" s="242">
        <v>25777.047500000001</v>
      </c>
      <c r="J34" s="242">
        <v>87641.961500000005</v>
      </c>
      <c r="K34" s="241">
        <v>25777.047500000001</v>
      </c>
      <c r="L34" s="241">
        <v>87641.961500000005</v>
      </c>
    </row>
    <row r="35" spans="1:12" ht="14.65" thickBot="1" x14ac:dyDescent="0.5">
      <c r="A35" s="255"/>
      <c r="B35" s="256"/>
      <c r="C35" s="602" t="s">
        <v>133</v>
      </c>
      <c r="D35" s="603"/>
      <c r="E35" s="603"/>
      <c r="F35" s="604"/>
      <c r="G35" s="257">
        <v>77313.003427875345</v>
      </c>
      <c r="H35" s="257">
        <f>SUM(H19:H34)</f>
        <v>262864.21165477613</v>
      </c>
      <c r="I35" s="247">
        <v>77313.003427875345</v>
      </c>
      <c r="J35" s="247">
        <v>262864.21165477613</v>
      </c>
      <c r="K35" s="248">
        <v>77313.003427875345</v>
      </c>
      <c r="L35" s="249">
        <v>262864.21165477613</v>
      </c>
    </row>
    <row r="36" spans="1:12" ht="157.5" x14ac:dyDescent="0.45">
      <c r="A36" s="605" t="s">
        <v>111</v>
      </c>
      <c r="B36" s="606" t="s">
        <v>112</v>
      </c>
      <c r="C36" s="221" t="s">
        <v>113</v>
      </c>
      <c r="D36" s="221" t="s">
        <v>114</v>
      </c>
      <c r="E36" s="222" t="s">
        <v>115</v>
      </c>
      <c r="F36" s="223" t="s">
        <v>116</v>
      </c>
      <c r="G36" s="238">
        <v>0</v>
      </c>
      <c r="H36" s="238">
        <v>0</v>
      </c>
      <c r="I36" s="244">
        <v>0</v>
      </c>
      <c r="J36" s="244">
        <v>0</v>
      </c>
      <c r="K36" s="245">
        <v>0</v>
      </c>
      <c r="L36" s="245">
        <v>0</v>
      </c>
    </row>
    <row r="37" spans="1:12" ht="66" thickBot="1" x14ac:dyDescent="0.5">
      <c r="A37" s="605"/>
      <c r="B37" s="606"/>
      <c r="C37" s="224"/>
      <c r="D37" s="225"/>
      <c r="E37" s="226" t="s">
        <v>117</v>
      </c>
      <c r="F37" s="227" t="s">
        <v>118</v>
      </c>
      <c r="G37" s="103">
        <v>0</v>
      </c>
      <c r="H37" s="238">
        <v>0</v>
      </c>
      <c r="I37" s="100">
        <v>0</v>
      </c>
      <c r="J37" s="100">
        <v>0</v>
      </c>
      <c r="K37" s="240">
        <v>0</v>
      </c>
      <c r="L37" s="240">
        <v>0</v>
      </c>
    </row>
    <row r="38" spans="1:12" ht="79.150000000000006" thickBot="1" x14ac:dyDescent="0.5">
      <c r="A38" s="605"/>
      <c r="B38" s="606"/>
      <c r="C38" s="221" t="s">
        <v>119</v>
      </c>
      <c r="D38" s="228" t="s">
        <v>120</v>
      </c>
      <c r="E38" s="229" t="s">
        <v>121</v>
      </c>
      <c r="F38" s="230" t="s">
        <v>122</v>
      </c>
      <c r="G38" s="239">
        <v>6.41</v>
      </c>
      <c r="H38" s="237">
        <v>21.794</v>
      </c>
      <c r="I38" s="242">
        <v>6.41</v>
      </c>
      <c r="J38" s="242">
        <v>21.794</v>
      </c>
      <c r="K38" s="241">
        <v>6.41</v>
      </c>
      <c r="L38" s="241">
        <v>21.794</v>
      </c>
    </row>
    <row r="39" spans="1:12" ht="14.65" thickBot="1" x14ac:dyDescent="0.5">
      <c r="A39" s="607" t="s">
        <v>111</v>
      </c>
      <c r="B39" s="608"/>
      <c r="C39" s="608"/>
      <c r="D39" s="608"/>
      <c r="E39" s="608"/>
      <c r="F39" s="608"/>
      <c r="G39" s="258">
        <v>6.41</v>
      </c>
      <c r="H39" s="259">
        <v>21.794</v>
      </c>
      <c r="I39" s="260">
        <v>6.41</v>
      </c>
      <c r="J39" s="260">
        <v>21.794</v>
      </c>
      <c r="K39" s="261">
        <v>6.41</v>
      </c>
      <c r="L39" s="262">
        <v>21.794</v>
      </c>
    </row>
    <row r="40" spans="1:12" ht="14.65" thickBot="1" x14ac:dyDescent="0.5">
      <c r="A40" s="263"/>
      <c r="B40" s="264"/>
      <c r="C40" s="264"/>
      <c r="D40" s="264"/>
      <c r="E40" s="264"/>
      <c r="F40" s="265" t="s">
        <v>124</v>
      </c>
      <c r="G40" s="264">
        <f>H40/H1</f>
        <v>101416.41342787533</v>
      </c>
      <c r="H40" s="264">
        <f>H39+H35+H18</f>
        <v>344815.80565477611</v>
      </c>
      <c r="I40" s="264">
        <f>J40/H1</f>
        <v>101416.41342787533</v>
      </c>
      <c r="J40" s="264">
        <f t="shared" ref="J40:L40" si="0">J39+J35+J18</f>
        <v>344815.80565477611</v>
      </c>
      <c r="K40" s="264">
        <f>L40/H1</f>
        <v>101416.41342787533</v>
      </c>
      <c r="L40" s="80">
        <f t="shared" si="0"/>
        <v>344815.80565477611</v>
      </c>
    </row>
  </sheetData>
  <mergeCells count="36">
    <mergeCell ref="G2:H2"/>
    <mergeCell ref="I2:J2"/>
    <mergeCell ref="K2:L2"/>
    <mergeCell ref="A3:A5"/>
    <mergeCell ref="B3:B5"/>
    <mergeCell ref="C3:C5"/>
    <mergeCell ref="D3:D5"/>
    <mergeCell ref="A1:F1"/>
    <mergeCell ref="K3:K5"/>
    <mergeCell ref="L3:L5"/>
    <mergeCell ref="A6:A17"/>
    <mergeCell ref="B6:B9"/>
    <mergeCell ref="C6:C9"/>
    <mergeCell ref="B10:B16"/>
    <mergeCell ref="D10:D11"/>
    <mergeCell ref="D12:D14"/>
    <mergeCell ref="C13:C15"/>
    <mergeCell ref="E3:E5"/>
    <mergeCell ref="G3:G5"/>
    <mergeCell ref="H3:H5"/>
    <mergeCell ref="I3:I5"/>
    <mergeCell ref="J3:J5"/>
    <mergeCell ref="F2:F5"/>
    <mergeCell ref="C35:F35"/>
    <mergeCell ref="A36:A38"/>
    <mergeCell ref="B36:B38"/>
    <mergeCell ref="A39:F39"/>
    <mergeCell ref="B18:F18"/>
    <mergeCell ref="A19:A34"/>
    <mergeCell ref="B19:B21"/>
    <mergeCell ref="C19:C21"/>
    <mergeCell ref="B22:B23"/>
    <mergeCell ref="B24:B34"/>
    <mergeCell ref="C24:C28"/>
    <mergeCell ref="D25:D28"/>
    <mergeCell ref="C32:C3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7"/>
  <sheetViews>
    <sheetView zoomScale="75" zoomScaleNormal="75" zoomScalePageLayoutView="75" workbookViewId="0">
      <selection activeCell="J40" sqref="J40"/>
    </sheetView>
  </sheetViews>
  <sheetFormatPr defaultColWidth="8.796875" defaultRowHeight="14.25" x14ac:dyDescent="0.45"/>
  <cols>
    <col min="1" max="1" width="14.1328125" customWidth="1"/>
    <col min="3" max="3" width="13.46484375" customWidth="1"/>
    <col min="4" max="4" width="12" bestFit="1" customWidth="1"/>
    <col min="5" max="5" width="13" customWidth="1"/>
  </cols>
  <sheetData>
    <row r="1" spans="1:5" x14ac:dyDescent="0.45">
      <c r="B1" s="5" t="s">
        <v>126</v>
      </c>
      <c r="C1" s="5" t="s">
        <v>127</v>
      </c>
      <c r="D1" s="5" t="s">
        <v>123</v>
      </c>
      <c r="E1" s="67" t="s">
        <v>124</v>
      </c>
    </row>
    <row r="2" spans="1:5" x14ac:dyDescent="0.45">
      <c r="A2" s="5" t="s">
        <v>128</v>
      </c>
      <c r="B2" s="4">
        <f>'Kaudzīšu purvs. Dzērvenes'!G18</f>
        <v>24097</v>
      </c>
      <c r="C2" s="68">
        <f>'Kaudzīšu purvs. Dzērvenes'!G35</f>
        <v>77313.003427875345</v>
      </c>
      <c r="D2" s="4">
        <f>'Kaudzīšu purvs. Dzērvenes'!G39</f>
        <v>6.41</v>
      </c>
      <c r="E2" s="68">
        <f>'Kaudzīšu purvs. Dzērvenes'!G40</f>
        <v>101416.41342787533</v>
      </c>
    </row>
    <row r="3" spans="1:5" x14ac:dyDescent="0.45">
      <c r="A3" s="5" t="s">
        <v>153</v>
      </c>
      <c r="B3" s="69">
        <f>B2/E2</f>
        <v>0.23760453742664789</v>
      </c>
      <c r="C3" s="69">
        <f>C2/E2</f>
        <v>0.76233225781405001</v>
      </c>
      <c r="D3" s="69">
        <f>D2/E2</f>
        <v>6.3204759302187531E-5</v>
      </c>
      <c r="E3" s="69">
        <v>1</v>
      </c>
    </row>
    <row r="4" spans="1:5" x14ac:dyDescent="0.45">
      <c r="A4" s="5" t="s">
        <v>129</v>
      </c>
      <c r="B4" s="4">
        <f>'Kaudzīšu purvs. Dzērvenes'!I18</f>
        <v>24097</v>
      </c>
      <c r="C4" s="68">
        <f>C2</f>
        <v>77313.003427875345</v>
      </c>
      <c r="D4" s="4">
        <f>'Kaudzīšu purvs. Dzērvenes'!I39</f>
        <v>6.41</v>
      </c>
      <c r="E4" s="68">
        <f>'Kaudzīšu purvs. Dzērvenes'!I40</f>
        <v>101416.41342787533</v>
      </c>
    </row>
    <row r="5" spans="1:5" x14ac:dyDescent="0.45">
      <c r="A5" s="5" t="s">
        <v>153</v>
      </c>
      <c r="B5" s="69">
        <f>B4/E4</f>
        <v>0.23760453742664789</v>
      </c>
      <c r="C5" s="69">
        <f>C4/E4</f>
        <v>0.76233225781405001</v>
      </c>
      <c r="D5" s="69">
        <f>D4/E4</f>
        <v>6.3204759302187531E-5</v>
      </c>
      <c r="E5" s="69">
        <v>1</v>
      </c>
    </row>
    <row r="6" spans="1:5" x14ac:dyDescent="0.45">
      <c r="A6" s="5" t="s">
        <v>130</v>
      </c>
      <c r="B6" s="4">
        <f>'Kaudzīšu purvs. Dzērvenes'!K18</f>
        <v>24097</v>
      </c>
      <c r="C6" s="68">
        <f>C4</f>
        <v>77313.003427875345</v>
      </c>
      <c r="D6" s="4">
        <f>'Kaudzīšu purvs. Dzērvenes'!K39</f>
        <v>6.41</v>
      </c>
      <c r="E6" s="68">
        <f>'Kaudzīšu purvs. Dzērvenes'!K40</f>
        <v>101416.41342787533</v>
      </c>
    </row>
    <row r="7" spans="1:5" x14ac:dyDescent="0.45">
      <c r="A7" s="5" t="s">
        <v>153</v>
      </c>
      <c r="B7" s="69">
        <f>B6/E6</f>
        <v>0.23760453742664789</v>
      </c>
      <c r="C7" s="69">
        <f>C6/E6</f>
        <v>0.76233225781405001</v>
      </c>
      <c r="D7" s="69">
        <f>D6/E6</f>
        <v>6.3204759302187531E-5</v>
      </c>
      <c r="E7" s="69">
        <v>1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0"/>
  <sheetViews>
    <sheetView tabSelected="1" workbookViewId="0">
      <selection activeCell="L50" sqref="L50"/>
    </sheetView>
  </sheetViews>
  <sheetFormatPr defaultColWidth="8.796875" defaultRowHeight="13.15" x14ac:dyDescent="0.4"/>
  <cols>
    <col min="1" max="1" width="17.46484375" style="192" customWidth="1"/>
    <col min="2" max="2" width="8.796875" style="192"/>
    <col min="3" max="3" width="16.33203125" style="192" customWidth="1"/>
    <col min="4" max="4" width="13.1328125" style="192" customWidth="1"/>
    <col min="5" max="5" width="12.6640625" style="192" customWidth="1"/>
    <col min="6" max="6" width="13.1328125" style="192" customWidth="1"/>
    <col min="7" max="7" width="14.46484375" style="192" customWidth="1"/>
    <col min="8" max="8" width="13.46484375" style="192" customWidth="1"/>
    <col min="9" max="9" width="8.796875" style="192"/>
    <col min="10" max="10" width="12.46484375" style="192" customWidth="1"/>
    <col min="11" max="11" width="14.1328125" style="192" customWidth="1"/>
    <col min="12" max="12" width="8.796875" style="192"/>
    <col min="13" max="13" width="14.33203125" style="192" customWidth="1"/>
    <col min="14" max="16384" width="8.796875" style="192"/>
  </cols>
  <sheetData>
    <row r="1" spans="1:8" ht="21" customHeight="1" thickBot="1" x14ac:dyDescent="0.45">
      <c r="A1" s="232" t="s">
        <v>154</v>
      </c>
    </row>
    <row r="2" spans="1:8" ht="21" customHeight="1" thickBot="1" x14ac:dyDescent="0.45">
      <c r="A2" s="283" t="s">
        <v>0</v>
      </c>
      <c r="B2" s="234" t="s">
        <v>132</v>
      </c>
      <c r="C2" s="661" t="s">
        <v>161</v>
      </c>
      <c r="D2" s="662"/>
      <c r="E2" s="607" t="s">
        <v>162</v>
      </c>
      <c r="F2" s="667"/>
      <c r="G2" s="668" t="s">
        <v>163</v>
      </c>
      <c r="H2" s="669"/>
    </row>
    <row r="3" spans="1:8" ht="27" customHeight="1" thickBot="1" x14ac:dyDescent="0.45">
      <c r="A3" s="282" t="s">
        <v>5</v>
      </c>
      <c r="B3" s="665" t="s">
        <v>12</v>
      </c>
      <c r="C3" s="670" t="s">
        <v>155</v>
      </c>
      <c r="D3" s="670" t="s">
        <v>158</v>
      </c>
      <c r="E3" s="672" t="s">
        <v>156</v>
      </c>
      <c r="F3" s="268"/>
      <c r="G3" s="674" t="s">
        <v>157</v>
      </c>
      <c r="H3" s="676" t="s">
        <v>160</v>
      </c>
    </row>
    <row r="4" spans="1:8" ht="15" customHeight="1" x14ac:dyDescent="0.4">
      <c r="A4" s="663" t="s">
        <v>11</v>
      </c>
      <c r="B4" s="665"/>
      <c r="C4" s="671"/>
      <c r="D4" s="671"/>
      <c r="E4" s="673"/>
      <c r="F4" s="284"/>
      <c r="G4" s="675"/>
      <c r="H4" s="677"/>
    </row>
    <row r="5" spans="1:8" ht="15" customHeight="1" x14ac:dyDescent="0.4">
      <c r="A5" s="663"/>
      <c r="B5" s="665"/>
      <c r="C5" s="671"/>
      <c r="D5" s="671"/>
      <c r="E5" s="673"/>
      <c r="F5" s="284"/>
      <c r="G5" s="675"/>
      <c r="H5" s="677"/>
    </row>
    <row r="6" spans="1:8" ht="26.65" thickBot="1" x14ac:dyDescent="0.45">
      <c r="A6" s="664"/>
      <c r="B6" s="666"/>
      <c r="C6" s="671"/>
      <c r="D6" s="671"/>
      <c r="E6" s="673"/>
      <c r="F6" s="284" t="s">
        <v>159</v>
      </c>
      <c r="G6" s="675"/>
      <c r="H6" s="677"/>
    </row>
    <row r="7" spans="1:8" ht="39.4" x14ac:dyDescent="0.4">
      <c r="A7" s="195" t="s">
        <v>21</v>
      </c>
      <c r="B7" s="199" t="s">
        <v>22</v>
      </c>
      <c r="C7" s="54">
        <v>378240</v>
      </c>
      <c r="D7" s="54">
        <v>399.93232955506681</v>
      </c>
      <c r="E7" s="55">
        <v>378240</v>
      </c>
      <c r="F7" s="55">
        <f>E7/945.76</f>
        <v>399.93232955506681</v>
      </c>
      <c r="G7" s="56">
        <v>378240</v>
      </c>
      <c r="H7" s="56">
        <f>G7/945.76</f>
        <v>399.93232955506681</v>
      </c>
    </row>
    <row r="8" spans="1:8" x14ac:dyDescent="0.4">
      <c r="A8" s="198" t="s">
        <v>24</v>
      </c>
      <c r="B8" s="199" t="s">
        <v>25</v>
      </c>
      <c r="C8" s="54">
        <v>133773.75</v>
      </c>
      <c r="D8" s="54">
        <v>141.44576848249028</v>
      </c>
      <c r="E8" s="55">
        <v>133773.75</v>
      </c>
      <c r="F8" s="55">
        <f t="shared" ref="F8:F18" si="0">E8/945.76</f>
        <v>141.44576848249028</v>
      </c>
      <c r="G8" s="56">
        <v>133773.75</v>
      </c>
      <c r="H8" s="56">
        <f t="shared" ref="H8:H18" si="1">G8/945.76</f>
        <v>141.44576848249028</v>
      </c>
    </row>
    <row r="9" spans="1:8" x14ac:dyDescent="0.4">
      <c r="A9" s="198" t="s">
        <v>27</v>
      </c>
      <c r="B9" s="199" t="s">
        <v>28</v>
      </c>
      <c r="C9" s="54">
        <v>1173537.0836000002</v>
      </c>
      <c r="D9" s="54">
        <v>1240.8402592623925</v>
      </c>
      <c r="E9" s="55">
        <v>1173537.0836000002</v>
      </c>
      <c r="F9" s="55">
        <f t="shared" si="0"/>
        <v>1240.8402592623925</v>
      </c>
      <c r="G9" s="56">
        <v>416496.82760000002</v>
      </c>
      <c r="H9" s="56">
        <f t="shared" si="1"/>
        <v>440.38321307731348</v>
      </c>
    </row>
    <row r="10" spans="1:8" x14ac:dyDescent="0.4">
      <c r="A10" s="198" t="s">
        <v>29</v>
      </c>
      <c r="B10" s="199" t="s">
        <v>30</v>
      </c>
      <c r="C10" s="54">
        <v>42.294000000000004</v>
      </c>
      <c r="D10" s="54">
        <v>4.4719590593808159E-2</v>
      </c>
      <c r="E10" s="55">
        <v>42.294000000000004</v>
      </c>
      <c r="F10" s="55">
        <f t="shared" si="0"/>
        <v>4.4719590593808159E-2</v>
      </c>
      <c r="G10" s="56">
        <v>42.294000000000004</v>
      </c>
      <c r="H10" s="56">
        <f t="shared" si="1"/>
        <v>4.4719590593808159E-2</v>
      </c>
    </row>
    <row r="11" spans="1:8" ht="26.25" x14ac:dyDescent="0.4">
      <c r="A11" s="198" t="s">
        <v>33</v>
      </c>
      <c r="B11" s="199" t="s">
        <v>34</v>
      </c>
      <c r="C11" s="54">
        <v>0</v>
      </c>
      <c r="D11" s="54">
        <v>0</v>
      </c>
      <c r="E11" s="55">
        <v>0</v>
      </c>
      <c r="F11" s="55">
        <f t="shared" si="0"/>
        <v>0</v>
      </c>
      <c r="G11" s="56">
        <v>0</v>
      </c>
      <c r="H11" s="56">
        <f t="shared" si="1"/>
        <v>0</v>
      </c>
    </row>
    <row r="12" spans="1:8" x14ac:dyDescent="0.4">
      <c r="A12" s="198" t="s">
        <v>35</v>
      </c>
      <c r="B12" s="199" t="s">
        <v>36</v>
      </c>
      <c r="C12" s="54">
        <v>0</v>
      </c>
      <c r="D12" s="54">
        <v>0</v>
      </c>
      <c r="E12" s="55">
        <v>0</v>
      </c>
      <c r="F12" s="55">
        <f t="shared" si="0"/>
        <v>0</v>
      </c>
      <c r="G12" s="56">
        <v>0</v>
      </c>
      <c r="H12" s="56">
        <f t="shared" si="1"/>
        <v>0</v>
      </c>
    </row>
    <row r="13" spans="1:8" x14ac:dyDescent="0.4">
      <c r="A13" s="198" t="s">
        <v>38</v>
      </c>
      <c r="B13" s="199" t="s">
        <v>39</v>
      </c>
      <c r="C13" s="54">
        <v>24674999.999999996</v>
      </c>
      <c r="D13" s="54">
        <v>26090.12857384537</v>
      </c>
      <c r="E13" s="55">
        <v>24675000</v>
      </c>
      <c r="F13" s="55">
        <f t="shared" si="0"/>
        <v>26090.128573845373</v>
      </c>
      <c r="G13" s="56">
        <v>24675000</v>
      </c>
      <c r="H13" s="56">
        <f t="shared" si="1"/>
        <v>26090.128573845373</v>
      </c>
    </row>
    <row r="14" spans="1:8" x14ac:dyDescent="0.4">
      <c r="A14" s="198" t="s">
        <v>40</v>
      </c>
      <c r="B14" s="199" t="s">
        <v>41</v>
      </c>
      <c r="C14" s="54"/>
      <c r="D14" s="54">
        <v>0</v>
      </c>
      <c r="E14" s="55">
        <v>0</v>
      </c>
      <c r="F14" s="55">
        <f t="shared" si="0"/>
        <v>0</v>
      </c>
      <c r="G14" s="56">
        <v>0</v>
      </c>
      <c r="H14" s="56">
        <f t="shared" si="1"/>
        <v>0</v>
      </c>
    </row>
    <row r="15" spans="1:8" ht="26.25" x14ac:dyDescent="0.4">
      <c r="A15" s="198" t="s">
        <v>42</v>
      </c>
      <c r="B15" s="199" t="s">
        <v>41</v>
      </c>
      <c r="C15" s="54"/>
      <c r="D15" s="54">
        <v>0</v>
      </c>
      <c r="E15" s="55">
        <v>0</v>
      </c>
      <c r="F15" s="55">
        <f t="shared" si="0"/>
        <v>0</v>
      </c>
      <c r="G15" s="56">
        <v>0</v>
      </c>
      <c r="H15" s="56">
        <f t="shared" si="1"/>
        <v>0</v>
      </c>
    </row>
    <row r="16" spans="1:8" ht="26.25" x14ac:dyDescent="0.4">
      <c r="A16" s="203" t="s">
        <v>44</v>
      </c>
      <c r="B16" s="199" t="s">
        <v>45</v>
      </c>
      <c r="C16" s="54">
        <v>72649.12000000001</v>
      </c>
      <c r="D16" s="54">
        <v>76.815598037557109</v>
      </c>
      <c r="E16" s="55">
        <v>85525.87000000001</v>
      </c>
      <c r="F16" s="55">
        <f t="shared" si="0"/>
        <v>90.430838690576905</v>
      </c>
      <c r="G16" s="56">
        <v>85525.869999999981</v>
      </c>
      <c r="H16" s="56">
        <f t="shared" si="1"/>
        <v>90.430838690576877</v>
      </c>
    </row>
    <row r="17" spans="1:10" ht="39.4" x14ac:dyDescent="0.4">
      <c r="A17" s="203" t="s">
        <v>48</v>
      </c>
      <c r="B17" s="199" t="s">
        <v>49</v>
      </c>
      <c r="C17" s="54">
        <v>105000</v>
      </c>
      <c r="D17" s="54">
        <v>111.02182371849095</v>
      </c>
      <c r="E17" s="55">
        <v>105000</v>
      </c>
      <c r="F17" s="55">
        <f t="shared" si="0"/>
        <v>111.02182371849095</v>
      </c>
      <c r="G17" s="56">
        <v>105000</v>
      </c>
      <c r="H17" s="56">
        <f t="shared" si="1"/>
        <v>111.02182371849095</v>
      </c>
    </row>
    <row r="18" spans="1:10" ht="39.75" thickBot="1" x14ac:dyDescent="0.45">
      <c r="A18" s="203" t="s">
        <v>53</v>
      </c>
      <c r="B18" s="266" t="s">
        <v>54</v>
      </c>
      <c r="C18" s="54">
        <v>0</v>
      </c>
      <c r="D18" s="54">
        <v>0</v>
      </c>
      <c r="E18" s="55">
        <v>0</v>
      </c>
      <c r="F18" s="55">
        <f t="shared" si="0"/>
        <v>0</v>
      </c>
      <c r="G18" s="56">
        <v>0</v>
      </c>
      <c r="H18" s="56">
        <f t="shared" si="1"/>
        <v>0</v>
      </c>
    </row>
    <row r="19" spans="1:10" ht="15.75" customHeight="1" thickBot="1" x14ac:dyDescent="0.45">
      <c r="A19" s="609" t="s">
        <v>17</v>
      </c>
      <c r="B19" s="603"/>
      <c r="C19" s="280">
        <v>26538242.247599997</v>
      </c>
      <c r="D19" s="280">
        <v>28060.229072491962</v>
      </c>
      <c r="E19" s="220">
        <f>SUM(E7:E18)</f>
        <v>26551118.9976</v>
      </c>
      <c r="F19" s="220">
        <f>E19/945.76</f>
        <v>28073.844313144986</v>
      </c>
      <c r="G19" s="281">
        <f>SUM(G7:G18)</f>
        <v>25794078.741599999</v>
      </c>
      <c r="H19" s="281">
        <f>G19/945.76</f>
        <v>27273.387266959904</v>
      </c>
    </row>
    <row r="20" spans="1:10" ht="52.5" x14ac:dyDescent="0.4">
      <c r="A20" s="253" t="s">
        <v>59</v>
      </c>
      <c r="B20" s="267" t="s">
        <v>139</v>
      </c>
      <c r="C20" s="54">
        <v>2545853.5136000006</v>
      </c>
      <c r="D20" s="54">
        <v>2691.8600000000006</v>
      </c>
      <c r="E20" s="55">
        <v>2545853.5136000002</v>
      </c>
      <c r="F20" s="55">
        <f>E20/945.76</f>
        <v>2691.86</v>
      </c>
      <c r="G20" s="56">
        <v>2545853.5136000016</v>
      </c>
      <c r="H20" s="56">
        <f>G20/945.76</f>
        <v>2691.8600000000015</v>
      </c>
    </row>
    <row r="21" spans="1:10" ht="39.4" x14ac:dyDescent="0.4">
      <c r="A21" s="208" t="s">
        <v>62</v>
      </c>
      <c r="B21" s="209" t="s">
        <v>63</v>
      </c>
      <c r="C21" s="54">
        <v>10359.373959999999</v>
      </c>
      <c r="D21" s="54">
        <v>10.953491329724242</v>
      </c>
      <c r="E21" s="55">
        <v>25192.195209999998</v>
      </c>
      <c r="F21" s="55">
        <f t="shared" ref="F21:F35" si="2">E21/945.76</f>
        <v>26.636985292251733</v>
      </c>
      <c r="G21" s="56">
        <v>25344.899709999998</v>
      </c>
      <c r="H21" s="56">
        <f t="shared" ref="H21:H35" si="3">G21/945.76</f>
        <v>26.798447502537641</v>
      </c>
    </row>
    <row r="22" spans="1:10" x14ac:dyDescent="0.4">
      <c r="A22" s="208" t="s">
        <v>65</v>
      </c>
      <c r="B22" s="209" t="s">
        <v>66</v>
      </c>
      <c r="C22" s="54">
        <v>3808558.7681250004</v>
      </c>
      <c r="D22" s="54">
        <v>4026.982287393208</v>
      </c>
      <c r="E22" s="55">
        <v>3808558.7681250004</v>
      </c>
      <c r="F22" s="55">
        <f t="shared" si="2"/>
        <v>4026.982287393208</v>
      </c>
      <c r="G22" s="56">
        <v>2223270.3468749993</v>
      </c>
      <c r="H22" s="56">
        <f t="shared" si="3"/>
        <v>2350.7764621838514</v>
      </c>
    </row>
    <row r="23" spans="1:10" ht="65.650000000000006" x14ac:dyDescent="0.4">
      <c r="A23" s="208" t="s">
        <v>70</v>
      </c>
      <c r="B23" s="209" t="s">
        <v>71</v>
      </c>
      <c r="C23" s="54">
        <f>D23*945.76</f>
        <v>7207060.0464000003</v>
      </c>
      <c r="D23" s="54">
        <v>7620.39</v>
      </c>
      <c r="E23" s="55">
        <v>7207062.2800000003</v>
      </c>
      <c r="F23" s="55">
        <f t="shared" si="2"/>
        <v>7620.3923616985285</v>
      </c>
      <c r="G23" s="56">
        <v>7207062.2849520426</v>
      </c>
      <c r="H23" s="56">
        <f t="shared" si="3"/>
        <v>7620.3923669345741</v>
      </c>
    </row>
    <row r="24" spans="1:10" ht="52.5" x14ac:dyDescent="0.4">
      <c r="A24" s="208" t="s">
        <v>74</v>
      </c>
      <c r="B24" s="209" t="s">
        <v>75</v>
      </c>
      <c r="C24" s="54">
        <v>21839.83350553265</v>
      </c>
      <c r="D24" s="54">
        <v>23.092363290404172</v>
      </c>
      <c r="E24" s="55">
        <v>21839.833505532642</v>
      </c>
      <c r="F24" s="55">
        <f t="shared" si="2"/>
        <v>23.092363290404165</v>
      </c>
      <c r="G24" s="56">
        <v>21839.833505532639</v>
      </c>
      <c r="H24" s="56">
        <f t="shared" si="3"/>
        <v>23.092363290404162</v>
      </c>
    </row>
    <row r="25" spans="1:10" ht="52.5" x14ac:dyDescent="0.4">
      <c r="A25" s="208" t="s">
        <v>79</v>
      </c>
      <c r="B25" s="209" t="s">
        <v>80</v>
      </c>
      <c r="C25" s="54">
        <v>35199.68921972494</v>
      </c>
      <c r="D25" s="54">
        <v>37.21841610950446</v>
      </c>
      <c r="E25" s="55">
        <v>37921.909253757934</v>
      </c>
      <c r="F25" s="55">
        <f t="shared" si="2"/>
        <v>40.096757373707845</v>
      </c>
      <c r="G25" s="56">
        <v>39179.65070962342</v>
      </c>
      <c r="H25" s="56">
        <f t="shared" si="3"/>
        <v>41.426631185103432</v>
      </c>
      <c r="J25" s="435"/>
    </row>
    <row r="26" spans="1:10" ht="26.25" x14ac:dyDescent="0.4">
      <c r="A26" s="208" t="s">
        <v>82</v>
      </c>
      <c r="B26" s="209" t="s">
        <v>83</v>
      </c>
      <c r="C26" s="54">
        <v>23653841.879999999</v>
      </c>
      <c r="D26" s="54">
        <v>25010.41</v>
      </c>
      <c r="E26" s="55">
        <v>23653844.129999999</v>
      </c>
      <c r="F26" s="55">
        <f t="shared" si="2"/>
        <v>25010.408697766874</v>
      </c>
      <c r="G26" s="56">
        <v>23653844</v>
      </c>
      <c r="H26" s="56">
        <f t="shared" si="3"/>
        <v>25010.408560311284</v>
      </c>
      <c r="J26" s="435"/>
    </row>
    <row r="27" spans="1:10" ht="26.25" x14ac:dyDescent="0.4">
      <c r="A27" s="208" t="s">
        <v>84</v>
      </c>
      <c r="B27" s="209" t="s">
        <v>85</v>
      </c>
      <c r="C27" s="54">
        <v>0</v>
      </c>
      <c r="D27" s="54">
        <v>0</v>
      </c>
      <c r="E27" s="55">
        <v>0</v>
      </c>
      <c r="F27" s="55">
        <f t="shared" si="2"/>
        <v>0</v>
      </c>
      <c r="G27" s="56">
        <v>0</v>
      </c>
      <c r="H27" s="56">
        <f t="shared" si="3"/>
        <v>0</v>
      </c>
    </row>
    <row r="28" spans="1:10" x14ac:dyDescent="0.4">
      <c r="A28" s="208" t="s">
        <v>86</v>
      </c>
      <c r="B28" s="209" t="s">
        <v>87</v>
      </c>
      <c r="C28" s="54">
        <v>33237.449999999997</v>
      </c>
      <c r="D28" s="54">
        <v>35.143641092877679</v>
      </c>
      <c r="E28" s="55">
        <v>33237.449999999997</v>
      </c>
      <c r="F28" s="55">
        <f t="shared" si="2"/>
        <v>35.143641092877679</v>
      </c>
      <c r="G28" s="56">
        <v>33237.449999999997</v>
      </c>
      <c r="H28" s="56">
        <f t="shared" si="3"/>
        <v>35.143641092877679</v>
      </c>
    </row>
    <row r="29" spans="1:10" x14ac:dyDescent="0.4">
      <c r="A29" s="208" t="s">
        <v>88</v>
      </c>
      <c r="B29" s="209" t="s">
        <v>89</v>
      </c>
      <c r="C29" s="54">
        <v>5324.6287999999995</v>
      </c>
      <c r="D29" s="54">
        <v>5.63</v>
      </c>
      <c r="E29" s="55">
        <v>5303.2910999999995</v>
      </c>
      <c r="F29" s="55">
        <f t="shared" si="2"/>
        <v>5.6074385679242083</v>
      </c>
      <c r="G29" s="56">
        <v>5324.6287999999995</v>
      </c>
      <c r="H29" s="56">
        <f t="shared" si="3"/>
        <v>5.63</v>
      </c>
    </row>
    <row r="30" spans="1:10" ht="26.25" x14ac:dyDescent="0.4">
      <c r="A30" s="208" t="s">
        <v>92</v>
      </c>
      <c r="B30" s="209" t="s">
        <v>93</v>
      </c>
      <c r="C30" s="54">
        <v>3342.9760000000006</v>
      </c>
      <c r="D30" s="54">
        <v>3.5346980206394862</v>
      </c>
      <c r="E30" s="55">
        <v>8771.3080000000009</v>
      </c>
      <c r="F30" s="55">
        <f t="shared" si="2"/>
        <v>9.2743486719675197</v>
      </c>
      <c r="G30" s="56">
        <v>8451.5079999999998</v>
      </c>
      <c r="H30" s="56">
        <f t="shared" si="3"/>
        <v>8.9362079174420579</v>
      </c>
    </row>
    <row r="31" spans="1:10" ht="26.25" x14ac:dyDescent="0.4">
      <c r="A31" s="208" t="s">
        <v>96</v>
      </c>
      <c r="B31" s="209" t="s">
        <v>97</v>
      </c>
      <c r="C31" s="54">
        <v>2837279.9999999991</v>
      </c>
      <c r="D31" s="54">
        <v>2999.9999999999991</v>
      </c>
      <c r="E31" s="55">
        <v>2828699.9999999995</v>
      </c>
      <c r="F31" s="55">
        <f t="shared" si="2"/>
        <v>2990.9279309761455</v>
      </c>
      <c r="G31" s="56">
        <v>2837280</v>
      </c>
      <c r="H31" s="56">
        <f t="shared" si="3"/>
        <v>3000</v>
      </c>
    </row>
    <row r="32" spans="1:10" ht="39.4" x14ac:dyDescent="0.4">
      <c r="A32" s="208" t="s">
        <v>100</v>
      </c>
      <c r="B32" s="209" t="s">
        <v>101</v>
      </c>
      <c r="C32" s="54">
        <v>550.92740000000003</v>
      </c>
      <c r="D32" s="54">
        <v>0.58252347318558628</v>
      </c>
      <c r="E32" s="55">
        <v>550.92740000000003</v>
      </c>
      <c r="F32" s="55">
        <f t="shared" si="2"/>
        <v>0.58252347318558628</v>
      </c>
      <c r="G32" s="56">
        <v>550.92740000000003</v>
      </c>
      <c r="H32" s="56">
        <f t="shared" si="3"/>
        <v>0.58252347318558628</v>
      </c>
    </row>
    <row r="33" spans="1:8" ht="26.25" x14ac:dyDescent="0.4">
      <c r="A33" s="208" t="s">
        <v>104</v>
      </c>
      <c r="B33" s="209" t="s">
        <v>105</v>
      </c>
      <c r="C33" s="54">
        <v>1263.8399999999999</v>
      </c>
      <c r="D33" s="54">
        <v>1.34</v>
      </c>
      <c r="E33" s="55">
        <v>1263.8399999999999</v>
      </c>
      <c r="F33" s="55">
        <f t="shared" si="2"/>
        <v>1.3363221113178818</v>
      </c>
      <c r="G33" s="56">
        <v>1263.8399999999999</v>
      </c>
      <c r="H33" s="56">
        <f t="shared" si="3"/>
        <v>1.3363221113178818</v>
      </c>
    </row>
    <row r="34" spans="1:8" ht="26.25" x14ac:dyDescent="0.4">
      <c r="A34" s="208" t="s">
        <v>107</v>
      </c>
      <c r="B34" s="209" t="s">
        <v>108</v>
      </c>
      <c r="C34" s="54">
        <v>188480.51039999997</v>
      </c>
      <c r="D34" s="54">
        <v>199.28999999999996</v>
      </c>
      <c r="E34" s="55">
        <v>188480.51039999997</v>
      </c>
      <c r="F34" s="55">
        <f t="shared" si="2"/>
        <v>199.28999999999996</v>
      </c>
      <c r="G34" s="56">
        <v>188480.5104</v>
      </c>
      <c r="H34" s="56">
        <f t="shared" si="3"/>
        <v>199.29</v>
      </c>
    </row>
    <row r="35" spans="1:8" ht="39.75" thickBot="1" x14ac:dyDescent="0.45">
      <c r="A35" s="217" t="s">
        <v>109</v>
      </c>
      <c r="B35" s="218" t="s">
        <v>110</v>
      </c>
      <c r="C35" s="54">
        <v>19941381.716475002</v>
      </c>
      <c r="D35" s="54">
        <v>21085.033958377393</v>
      </c>
      <c r="E35" s="55">
        <v>23363284.772099994</v>
      </c>
      <c r="F35" s="55">
        <f t="shared" si="2"/>
        <v>24703.185556695138</v>
      </c>
      <c r="G35" s="56">
        <v>23363284.772099998</v>
      </c>
      <c r="H35" s="56">
        <f t="shared" si="3"/>
        <v>24703.185556695142</v>
      </c>
    </row>
    <row r="36" spans="1:8" ht="26.25" customHeight="1" thickBot="1" x14ac:dyDescent="0.45">
      <c r="A36" s="609" t="s">
        <v>133</v>
      </c>
      <c r="B36" s="603"/>
      <c r="C36" s="58">
        <f>SUM(C20:C35)</f>
        <v>60293575.15388526</v>
      </c>
      <c r="D36" s="58">
        <f>C36/945.76</f>
        <v>63751.454019926052</v>
      </c>
      <c r="E36" s="59">
        <f t="shared" ref="E36:G36" si="4">SUM(E20:E35)</f>
        <v>63729864.72869429</v>
      </c>
      <c r="F36" s="59">
        <f>E36/945.76</f>
        <v>67384.817214403534</v>
      </c>
      <c r="G36" s="60">
        <f t="shared" si="4"/>
        <v>62154268.166052207</v>
      </c>
      <c r="H36" s="60">
        <f>G36/946.76</f>
        <v>65649.444596362548</v>
      </c>
    </row>
    <row r="37" spans="1:8" x14ac:dyDescent="0.4">
      <c r="A37" s="222" t="s">
        <v>115</v>
      </c>
      <c r="B37" s="269" t="s">
        <v>116</v>
      </c>
      <c r="C37" s="54">
        <v>35033.720200000011</v>
      </c>
      <c r="D37" s="54">
        <v>37.042928649974634</v>
      </c>
      <c r="E37" s="55">
        <v>35033.720200000011</v>
      </c>
      <c r="F37" s="55">
        <f>E37/945.76</f>
        <v>37.042928649974634</v>
      </c>
      <c r="G37" s="56">
        <v>35033.720200000011</v>
      </c>
      <c r="H37" s="56">
        <f>G37/945.76</f>
        <v>37.042928649974634</v>
      </c>
    </row>
    <row r="38" spans="1:8" ht="39.4" x14ac:dyDescent="0.4">
      <c r="A38" s="226" t="s">
        <v>117</v>
      </c>
      <c r="B38" s="270" t="s">
        <v>118</v>
      </c>
      <c r="C38" s="54">
        <v>107999.55420000001</v>
      </c>
      <c r="D38" s="54">
        <v>114.19340445779058</v>
      </c>
      <c r="E38" s="55">
        <v>107999.55420000001</v>
      </c>
      <c r="F38" s="55">
        <f t="shared" ref="F38:F39" si="5">E38/945.76</f>
        <v>114.19340445779058</v>
      </c>
      <c r="G38" s="56">
        <v>107999.5542</v>
      </c>
      <c r="H38" s="56">
        <f t="shared" ref="H38:H39" si="6">G38/945.76</f>
        <v>114.19340445779056</v>
      </c>
    </row>
    <row r="39" spans="1:8" ht="26.65" thickBot="1" x14ac:dyDescent="0.45">
      <c r="A39" s="229" t="s">
        <v>121</v>
      </c>
      <c r="B39" s="271" t="s">
        <v>122</v>
      </c>
      <c r="C39" s="243">
        <v>4206.6401000000005</v>
      </c>
      <c r="D39" s="243">
        <v>4.4478938631365255</v>
      </c>
      <c r="E39" s="272">
        <v>4206.6401000000005</v>
      </c>
      <c r="F39" s="272">
        <f t="shared" si="5"/>
        <v>4.4478938631365255</v>
      </c>
      <c r="G39" s="273">
        <v>4206.6401000000005</v>
      </c>
      <c r="H39" s="273">
        <f t="shared" si="6"/>
        <v>4.4478938631365255</v>
      </c>
    </row>
    <row r="40" spans="1:8" ht="15" customHeight="1" thickBot="1" x14ac:dyDescent="0.45">
      <c r="A40" s="609" t="s">
        <v>111</v>
      </c>
      <c r="B40" s="604"/>
      <c r="C40" s="274">
        <f>SUM(C37:C39)</f>
        <v>147239.91450000001</v>
      </c>
      <c r="D40" s="274">
        <f>C40/945.76</f>
        <v>155.68422697090173</v>
      </c>
      <c r="E40" s="275">
        <f>SUM(E37:E39)</f>
        <v>147239.91450000001</v>
      </c>
      <c r="F40" s="275">
        <f>E40/945.76</f>
        <v>155.68422697090173</v>
      </c>
      <c r="G40" s="276">
        <f>SUM(G37:G39)</f>
        <v>147239.91449999998</v>
      </c>
      <c r="H40" s="277">
        <f>G40/945.76</f>
        <v>155.6842269709017</v>
      </c>
    </row>
    <row r="41" spans="1:8" ht="13.5" thickBot="1" x14ac:dyDescent="0.45">
      <c r="A41" s="659" t="s">
        <v>124</v>
      </c>
      <c r="B41" s="660"/>
      <c r="C41" s="278">
        <f>C40+C36+C19</f>
        <v>86979057.315985262</v>
      </c>
      <c r="D41" s="278">
        <f t="shared" ref="D41:G41" si="7">D40+D36+D19</f>
        <v>91967.367319388912</v>
      </c>
      <c r="E41" s="278">
        <f t="shared" si="7"/>
        <v>90428223.640794292</v>
      </c>
      <c r="F41" s="278">
        <f>E41/945.76</f>
        <v>95614.345754519425</v>
      </c>
      <c r="G41" s="278">
        <f t="shared" si="7"/>
        <v>88095586.822152197</v>
      </c>
      <c r="H41" s="279">
        <f>G41/945.76</f>
        <v>93147.930576628525</v>
      </c>
    </row>
    <row r="44" spans="1:8" ht="14.25" x14ac:dyDescent="0.45">
      <c r="A44"/>
      <c r="B44" s="5" t="s">
        <v>126</v>
      </c>
      <c r="C44" s="5" t="s">
        <v>127</v>
      </c>
      <c r="D44" s="5" t="s">
        <v>123</v>
      </c>
      <c r="E44" s="67" t="s">
        <v>124</v>
      </c>
    </row>
    <row r="45" spans="1:8" ht="14.25" x14ac:dyDescent="0.45">
      <c r="A45" s="5" t="s">
        <v>128</v>
      </c>
      <c r="B45" s="4">
        <f>D19</f>
        <v>28060.229072491962</v>
      </c>
      <c r="C45" s="68">
        <f>D36</f>
        <v>63751.454019926052</v>
      </c>
      <c r="D45" s="4">
        <f>D40</f>
        <v>155.68422697090173</v>
      </c>
      <c r="E45" s="68">
        <f>D41</f>
        <v>91967.367319388912</v>
      </c>
    </row>
    <row r="46" spans="1:8" ht="14.25" x14ac:dyDescent="0.45">
      <c r="A46" s="5" t="s">
        <v>153</v>
      </c>
      <c r="B46" s="69">
        <f>B45/E45</f>
        <v>0.30511071361913605</v>
      </c>
      <c r="C46" s="69">
        <f>C45/E45</f>
        <v>0.69319646607395846</v>
      </c>
      <c r="D46" s="69">
        <f>D45/E45</f>
        <v>1.6928203069055321E-3</v>
      </c>
      <c r="E46" s="69">
        <v>1</v>
      </c>
    </row>
    <row r="47" spans="1:8" ht="14.25" x14ac:dyDescent="0.45">
      <c r="A47" s="5" t="s">
        <v>129</v>
      </c>
      <c r="B47" s="4">
        <f>F19</f>
        <v>28073.844313144986</v>
      </c>
      <c r="C47" s="68">
        <f>F36</f>
        <v>67384.817214403534</v>
      </c>
      <c r="D47" s="4">
        <f>F40</f>
        <v>155.68422697090173</v>
      </c>
      <c r="E47" s="68">
        <f>F41</f>
        <v>95614.345754519425</v>
      </c>
    </row>
    <row r="48" spans="1:8" ht="14.25" x14ac:dyDescent="0.45">
      <c r="A48" s="5" t="s">
        <v>153</v>
      </c>
      <c r="B48" s="69">
        <f>B47/E47</f>
        <v>0.29361539935881442</v>
      </c>
      <c r="C48" s="69">
        <f>C47/E47</f>
        <v>0.70475634887893834</v>
      </c>
      <c r="D48" s="69">
        <f>D47/E47</f>
        <v>1.6282517622471205E-3</v>
      </c>
      <c r="E48" s="69">
        <v>1</v>
      </c>
    </row>
    <row r="49" spans="1:5" ht="14.25" x14ac:dyDescent="0.45">
      <c r="A49" s="5" t="s">
        <v>130</v>
      </c>
      <c r="B49" s="4">
        <f>H19</f>
        <v>27273.387266959904</v>
      </c>
      <c r="C49" s="68">
        <f>H36</f>
        <v>65649.444596362548</v>
      </c>
      <c r="D49" s="4">
        <f>H40</f>
        <v>155.6842269709017</v>
      </c>
      <c r="E49" s="68">
        <f>H41</f>
        <v>93147.930576628525</v>
      </c>
    </row>
    <row r="50" spans="1:5" ht="14.25" x14ac:dyDescent="0.45">
      <c r="A50" s="5" t="s">
        <v>153</v>
      </c>
      <c r="B50" s="69">
        <f>B49/E49</f>
        <v>0.2927964915390508</v>
      </c>
      <c r="C50" s="69">
        <f>C49/E49</f>
        <v>0.70478693611293664</v>
      </c>
      <c r="D50" s="69">
        <f>D49/E49</f>
        <v>1.6713653862962361E-3</v>
      </c>
      <c r="E50" s="69">
        <v>1</v>
      </c>
    </row>
  </sheetData>
  <mergeCells count="14">
    <mergeCell ref="E2:F2"/>
    <mergeCell ref="G2:H2"/>
    <mergeCell ref="C3:C6"/>
    <mergeCell ref="D3:D6"/>
    <mergeCell ref="E3:E6"/>
    <mergeCell ref="G3:G6"/>
    <mergeCell ref="H3:H6"/>
    <mergeCell ref="A36:B36"/>
    <mergeCell ref="A19:B19"/>
    <mergeCell ref="A40:B40"/>
    <mergeCell ref="A41:B41"/>
    <mergeCell ref="C2:D2"/>
    <mergeCell ref="A4:A6"/>
    <mergeCell ref="B3:B6"/>
  </mergeCells>
  <pageMargins left="0.7" right="0.7" top="0.75" bottom="0.75" header="0.3" footer="0.3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11</vt:i4>
      </vt:variant>
    </vt:vector>
  </HeadingPairs>
  <TitlesOfParts>
    <vt:vector size="11" baseType="lpstr">
      <vt:lpstr>Kaigu purvs Mellenes</vt:lpstr>
      <vt:lpstr>Kaigu purvs mellenes. Attēli.</vt:lpstr>
      <vt:lpstr>Kaigu purvs Energ.koksne</vt:lpstr>
      <vt:lpstr>Kaigu purvs energ.k.attēli</vt:lpstr>
      <vt:lpstr>Lielais Kemeru t. Sfagni.</vt:lpstr>
      <vt:lpstr>LKT atteli</vt:lpstr>
      <vt:lpstr>Kaudzīšu purvs. Dzērvenes</vt:lpstr>
      <vt:lpstr>Kaudzīšu purvs. Attēli.</vt:lpstr>
      <vt:lpstr>Laugas purvs</vt:lpstr>
      <vt:lpstr>Laugas purvs. Atteli.</vt:lpstr>
      <vt:lpstr>Laugas purvs pa ĢTV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Nameda Belmane</dc:creator>
  <cp:lastModifiedBy>AndaZ</cp:lastModifiedBy>
  <dcterms:created xsi:type="dcterms:W3CDTF">2018-08-02T13:44:07Z</dcterms:created>
  <dcterms:modified xsi:type="dcterms:W3CDTF">2018-09-17T06:41:26Z</dcterms:modified>
</cp:coreProperties>
</file>